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firstSheet="1" activeTab="1"/>
  </bookViews>
  <sheets>
    <sheet name="财务报告" sheetId="1" state="hidden" r:id="rId1"/>
    <sheet name="资金使用明细中期" sheetId="2" r:id="rId2"/>
    <sheet name="资金使用情况报告2012.1.31" sheetId="3" state="hidden" r:id="rId3"/>
  </sheets>
  <definedNames/>
  <calcPr fullCalcOnLoad="1"/>
</workbook>
</file>

<file path=xl/sharedStrings.xml><?xml version="1.0" encoding="utf-8"?>
<sst xmlns="http://schemas.openxmlformats.org/spreadsheetml/2006/main" count="501" uniqueCount="324">
  <si>
    <t>荣龙社区减防灾示范性项目财务报告</t>
  </si>
  <si>
    <t>编制单位:</t>
  </si>
  <si>
    <t>项目执行机构：长沙市岳麓区大爱无疆公益文化促进会</t>
  </si>
  <si>
    <r>
      <t>日期：</t>
    </r>
    <r>
      <rPr>
        <b/>
        <sz val="10"/>
        <color indexed="8"/>
        <rFont val="Arial"/>
        <family val="2"/>
      </rPr>
      <t>2015</t>
    </r>
    <r>
      <rPr>
        <b/>
        <sz val="10"/>
        <color indexed="8"/>
        <rFont val="宋体"/>
        <family val="0"/>
      </rPr>
      <t>年6月20日</t>
    </r>
  </si>
  <si>
    <r>
      <rPr>
        <b/>
        <sz val="10"/>
        <color indexed="8"/>
        <rFont val="宋体"/>
        <family val="0"/>
      </rPr>
      <t>序号</t>
    </r>
  </si>
  <si>
    <r>
      <rPr>
        <b/>
        <sz val="10"/>
        <color indexed="8"/>
        <rFont val="宋体"/>
        <family val="0"/>
      </rPr>
      <t>项目活动</t>
    </r>
  </si>
  <si>
    <r>
      <rPr>
        <b/>
        <sz val="10"/>
        <color indexed="8"/>
        <rFont val="宋体"/>
        <family val="0"/>
      </rPr>
      <t>数量</t>
    </r>
  </si>
  <si>
    <t>单位</t>
  </si>
  <si>
    <r>
      <rPr>
        <b/>
        <sz val="10"/>
        <color indexed="8"/>
        <rFont val="宋体"/>
        <family val="0"/>
      </rPr>
      <t>单价</t>
    </r>
  </si>
  <si>
    <t>预算金额</t>
  </si>
  <si>
    <t>资金拨付及使用情况</t>
  </si>
  <si>
    <t>预算余额</t>
  </si>
  <si>
    <t>预算执行差异率</t>
  </si>
  <si>
    <r>
      <t>余额说明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宋体"/>
        <family val="0"/>
      </rPr>
      <t>超过±</t>
    </r>
    <r>
      <rPr>
        <b/>
        <sz val="10"/>
        <color indexed="8"/>
        <rFont val="Arial"/>
        <family val="2"/>
      </rPr>
      <t>5%</t>
    </r>
    <r>
      <rPr>
        <b/>
        <sz val="10"/>
        <color indexed="8"/>
        <rFont val="宋体"/>
        <family val="0"/>
      </rPr>
      <t>需另附书面说明</t>
    </r>
    <r>
      <rPr>
        <b/>
        <sz val="10"/>
        <color indexed="8"/>
        <rFont val="Arial"/>
        <family val="2"/>
      </rPr>
      <t>)</t>
    </r>
  </si>
  <si>
    <t>第一次拨款</t>
  </si>
  <si>
    <t>第二次拨款</t>
  </si>
  <si>
    <t>第三次拨款</t>
  </si>
  <si>
    <r>
      <rPr>
        <b/>
        <sz val="10"/>
        <color indexed="8"/>
        <rFont val="宋体"/>
        <family val="0"/>
      </rPr>
      <t>累计发生</t>
    </r>
  </si>
  <si>
    <t>2</t>
  </si>
  <si>
    <t>3</t>
  </si>
  <si>
    <t>4</t>
  </si>
  <si>
    <t>5=2+3+4</t>
  </si>
  <si>
    <t>6=1-5</t>
  </si>
  <si>
    <t>7=6/1</t>
  </si>
  <si>
    <t>A</t>
  </si>
  <si>
    <t>小组活动</t>
  </si>
  <si>
    <t>A1</t>
  </si>
  <si>
    <t>A2</t>
  </si>
  <si>
    <t>B</t>
  </si>
  <si>
    <t>能力建设</t>
  </si>
  <si>
    <t>B1</t>
  </si>
  <si>
    <t>B2</t>
  </si>
  <si>
    <t>C</t>
  </si>
  <si>
    <t>课堂教学</t>
  </si>
  <si>
    <t>C1</t>
  </si>
  <si>
    <t>C2</t>
  </si>
  <si>
    <t>D</t>
  </si>
  <si>
    <t>社工工资</t>
  </si>
  <si>
    <t>D1</t>
  </si>
  <si>
    <t>E</t>
  </si>
  <si>
    <t>行政费</t>
  </si>
  <si>
    <t>F</t>
  </si>
  <si>
    <t>不可预见费</t>
  </si>
  <si>
    <r>
      <rPr>
        <b/>
        <sz val="10"/>
        <color indexed="8"/>
        <rFont val="宋体"/>
        <family val="0"/>
      </rPr>
      <t>合计</t>
    </r>
  </si>
  <si>
    <t>本期资金结余</t>
  </si>
  <si>
    <t>单位负责人：</t>
  </si>
  <si>
    <t>项目执行机构主管：康勇忠</t>
  </si>
  <si>
    <t>制表人：</t>
  </si>
  <si>
    <t>填写说明：此表仅在中期报告和终期报告时填写两次，各项目执行机构先自行填写，经财务代管机构报销审核后加以修订。二、三级科目（如A1、B2）不合适的可自行增减。以上数据为演示数据，请各机构根据自身预算填写，并在文件名后缀机构简称，在中期、终期报告时发送财务代管机构即可。</t>
  </si>
  <si>
    <t>新化县天门乡洪灾救援项目财务明细</t>
  </si>
  <si>
    <t>编制单位：</t>
  </si>
  <si>
    <t>编制日期：2016年8月20日</t>
  </si>
  <si>
    <t>单据编号</t>
  </si>
  <si>
    <t>单据日期</t>
  </si>
  <si>
    <t>单据摘要</t>
  </si>
  <si>
    <t>支出金额</t>
  </si>
  <si>
    <t>备注</t>
  </si>
  <si>
    <t>交通</t>
  </si>
  <si>
    <t>工作人员交通</t>
  </si>
  <si>
    <t>2016.07.11</t>
  </si>
  <si>
    <t>灾情评估交通</t>
  </si>
  <si>
    <t>2016.07.12</t>
  </si>
  <si>
    <t>A3</t>
  </si>
  <si>
    <t xml:space="preserve">  工作人员交通</t>
  </si>
  <si>
    <t>2016.07.13</t>
  </si>
  <si>
    <t>A4</t>
  </si>
  <si>
    <t>A5</t>
  </si>
  <si>
    <t>2016.07.14</t>
  </si>
  <si>
    <t>物资采购交通</t>
  </si>
  <si>
    <t>A6</t>
  </si>
  <si>
    <t>2016.07.17</t>
  </si>
  <si>
    <t>A7</t>
  </si>
  <si>
    <t>2016.07.20</t>
  </si>
  <si>
    <t>救灾物资发放交通</t>
  </si>
  <si>
    <t>A8</t>
  </si>
  <si>
    <t>2016.07.22</t>
  </si>
  <si>
    <t>A9</t>
  </si>
  <si>
    <t>A10</t>
  </si>
  <si>
    <t>2016.08.10</t>
  </si>
  <si>
    <t>事实孤儿入户走访交通</t>
  </si>
  <si>
    <t>A11</t>
  </si>
  <si>
    <t>2016.08.14</t>
  </si>
  <si>
    <t>A12</t>
  </si>
  <si>
    <t>A13</t>
  </si>
  <si>
    <t>2016.08.15</t>
  </si>
  <si>
    <r>
      <t xml:space="preserve"> </t>
    </r>
    <r>
      <rPr>
        <b/>
        <sz val="10"/>
        <color indexed="8"/>
        <rFont val="宋体"/>
        <family val="0"/>
      </rPr>
      <t>餐费</t>
    </r>
  </si>
  <si>
    <t>工作人员餐费</t>
  </si>
  <si>
    <t>2016.07.09</t>
  </si>
  <si>
    <t>救灾物资采购</t>
  </si>
  <si>
    <t>志愿者餐费</t>
  </si>
  <si>
    <t>2016.07.10</t>
  </si>
  <si>
    <t>救灾物资发放</t>
  </si>
  <si>
    <t>B3</t>
  </si>
  <si>
    <t>2016.08.16</t>
  </si>
  <si>
    <t>事实孤儿入户走访三天工作人员餐费</t>
  </si>
  <si>
    <t>（补开三张）</t>
  </si>
  <si>
    <t>住宿</t>
  </si>
  <si>
    <t>志愿者住宿补贴</t>
  </si>
  <si>
    <t>2016.08.13</t>
  </si>
  <si>
    <t>志愿者袁志斌补贴</t>
  </si>
  <si>
    <t>志愿者周洪伟补贴</t>
  </si>
  <si>
    <t>项目管理</t>
  </si>
  <si>
    <t>工作人员补贴</t>
  </si>
  <si>
    <t>D1-1</t>
  </si>
  <si>
    <t>工作人员康雄补贴</t>
  </si>
  <si>
    <t>D1-2</t>
  </si>
  <si>
    <t>工作人员纪世宏补贴</t>
  </si>
  <si>
    <t>D2</t>
  </si>
  <si>
    <t>志愿者补贴</t>
  </si>
  <si>
    <t>D2-1</t>
  </si>
  <si>
    <t>D2-2</t>
  </si>
  <si>
    <t>D3</t>
  </si>
  <si>
    <t>行政办公</t>
  </si>
  <si>
    <t>D3-1</t>
  </si>
  <si>
    <t>打印</t>
  </si>
  <si>
    <t>2016.08.09</t>
  </si>
  <si>
    <t>事实孤儿入户走访表、心理评估表、心愿卡打印</t>
  </si>
  <si>
    <t xml:space="preserve">     项目执行机构主管：康勇忠</t>
  </si>
  <si>
    <t>制表人：康勇忠</t>
  </si>
  <si>
    <t>填写说明：本表由各项目执行机构自行填写，由财务代管机构审核。</t>
  </si>
  <si>
    <t>北川县新川社区活动中心项目资金使用情况报告</t>
  </si>
  <si>
    <t xml:space="preserve">编制单位：北川羌族自治县羌魂文化传播中心 </t>
  </si>
  <si>
    <r>
      <rPr>
        <b/>
        <sz val="10"/>
        <color indexed="8"/>
        <rFont val="宋体"/>
        <family val="0"/>
      </rPr>
      <t>编制日期：</t>
    </r>
  </si>
  <si>
    <t>2012.1.31</t>
  </si>
  <si>
    <r>
      <rPr>
        <b/>
        <sz val="10"/>
        <color indexed="8"/>
        <rFont val="宋体"/>
        <family val="0"/>
      </rPr>
      <t>预算金额</t>
    </r>
  </si>
  <si>
    <t>配套资金  使用情况</t>
  </si>
  <si>
    <t>基金会资助资金拨付及使用情况</t>
  </si>
  <si>
    <r>
      <t>实际发生较</t>
    </r>
    <r>
      <rPr>
        <b/>
        <sz val="10"/>
        <color indexed="8"/>
        <rFont val="宋体"/>
        <family val="0"/>
      </rPr>
      <t>预算的差异金额</t>
    </r>
  </si>
  <si>
    <r>
      <rPr>
        <b/>
        <sz val="10"/>
        <color indexed="8"/>
        <rFont val="宋体"/>
        <family val="0"/>
      </rPr>
      <t>差异说明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宋体"/>
        <family val="0"/>
      </rPr>
      <t>差异大于等于</t>
    </r>
    <r>
      <rPr>
        <b/>
        <sz val="10"/>
        <color indexed="8"/>
        <rFont val="Arial"/>
        <family val="2"/>
      </rPr>
      <t>10%</t>
    </r>
    <r>
      <rPr>
        <b/>
        <sz val="10"/>
        <color indexed="8"/>
        <rFont val="宋体"/>
        <family val="0"/>
      </rPr>
      <t>需另附书面说明</t>
    </r>
    <r>
      <rPr>
        <b/>
        <sz val="10"/>
        <color indexed="8"/>
        <rFont val="Arial"/>
        <family val="2"/>
      </rPr>
      <t>)</t>
    </r>
  </si>
  <si>
    <t>基金会财务审核情况（由基金会人员填写）</t>
  </si>
  <si>
    <t>总预算</t>
  </si>
  <si>
    <t>其中：   其他配套金额</t>
  </si>
  <si>
    <r>
      <rPr>
        <b/>
        <sz val="10"/>
        <color indexed="8"/>
        <rFont val="宋体"/>
        <family val="0"/>
      </rPr>
      <t xml:space="preserve"> </t>
    </r>
    <r>
      <rPr>
        <b/>
        <sz val="10"/>
        <color indexed="8"/>
        <rFont val="宋体"/>
        <family val="0"/>
      </rPr>
      <t xml:space="preserve">       </t>
    </r>
    <r>
      <rPr>
        <b/>
        <sz val="10"/>
        <color indexed="8"/>
        <rFont val="宋体"/>
        <family val="0"/>
      </rPr>
      <t>基金会资助金额</t>
    </r>
  </si>
  <si>
    <t>Q1</t>
  </si>
  <si>
    <t>Q2</t>
  </si>
  <si>
    <t>Q3</t>
  </si>
  <si>
    <t>审定金额</t>
  </si>
  <si>
    <t>较实际发生的差异</t>
  </si>
  <si>
    <t>较预算的差异</t>
  </si>
  <si>
    <t>可拨付金额</t>
  </si>
  <si>
    <t>说明</t>
  </si>
  <si>
    <t>9=6+7+8</t>
  </si>
  <si>
    <t>10=9-3</t>
  </si>
  <si>
    <t>11=10/1</t>
  </si>
  <si>
    <t>13=12-5-9</t>
  </si>
  <si>
    <t>14=12-1</t>
  </si>
  <si>
    <t>15=14/1</t>
  </si>
  <si>
    <t>社区文化建设</t>
  </si>
  <si>
    <t>项目实施中</t>
  </si>
  <si>
    <t>A01</t>
  </si>
  <si>
    <t>温馨板报</t>
  </si>
  <si>
    <t>A01-01</t>
  </si>
  <si>
    <t>社区展板</t>
  </si>
  <si>
    <t>2个</t>
  </si>
  <si>
    <t>1500元/个</t>
  </si>
  <si>
    <t>已向基金会提出申请购买乒乓球台，多出部分由北川羌魂自付！</t>
  </si>
  <si>
    <t>A01-02</t>
  </si>
  <si>
    <t>队服</t>
  </si>
  <si>
    <t>20件</t>
  </si>
  <si>
    <t>15元/件</t>
  </si>
  <si>
    <t>队服已买够，节约了费用</t>
  </si>
  <si>
    <t>A01-03</t>
  </si>
  <si>
    <t>宣传、资料费</t>
  </si>
  <si>
    <t>22次</t>
  </si>
  <si>
    <t>300元/次</t>
  </si>
  <si>
    <t>A01-04</t>
  </si>
  <si>
    <t>住宿费</t>
  </si>
  <si>
    <t>176次</t>
  </si>
  <si>
    <t>20元/天</t>
  </si>
  <si>
    <t>A01-05</t>
  </si>
  <si>
    <t>餐费</t>
  </si>
  <si>
    <t>25元/天</t>
  </si>
  <si>
    <t>A01-06</t>
  </si>
  <si>
    <t>保险费</t>
  </si>
  <si>
    <t>3元/人</t>
  </si>
  <si>
    <t>没有合适的保险业务，保险已申请用于大型活动时购买</t>
  </si>
  <si>
    <t>A01-07</t>
  </si>
  <si>
    <t>交通费</t>
  </si>
  <si>
    <t>50元/人</t>
  </si>
  <si>
    <t>A01-08</t>
  </si>
  <si>
    <t>通讯费</t>
  </si>
  <si>
    <t>50元/月</t>
  </si>
  <si>
    <t>A02</t>
  </si>
  <si>
    <t>文化讲解队</t>
  </si>
  <si>
    <t>A02-01</t>
  </si>
  <si>
    <t>讲解人员队服</t>
  </si>
  <si>
    <t>50件</t>
  </si>
  <si>
    <t>30元/件</t>
  </si>
  <si>
    <t>A02-02</t>
  </si>
  <si>
    <t>培训师劳务补贴</t>
  </si>
  <si>
    <t>2人*19次</t>
  </si>
  <si>
    <t>400元/人</t>
  </si>
  <si>
    <t>A02-03</t>
  </si>
  <si>
    <t>宣传横幅</t>
  </si>
  <si>
    <t>2条</t>
  </si>
  <si>
    <t>100元/条</t>
  </si>
  <si>
    <t>预算不足导致超出预算</t>
  </si>
  <si>
    <t>A02-04</t>
  </si>
  <si>
    <t>讲解资料费</t>
  </si>
  <si>
    <t>29次</t>
  </si>
  <si>
    <t>200元/次</t>
  </si>
  <si>
    <t>A02-05</t>
  </si>
  <si>
    <t>52人*19次</t>
  </si>
  <si>
    <t>A02-06</t>
  </si>
  <si>
    <t>A02-07</t>
  </si>
  <si>
    <t>50元/次</t>
  </si>
  <si>
    <t>A02-08</t>
  </si>
  <si>
    <t>19次</t>
  </si>
  <si>
    <t>社区活动</t>
  </si>
  <si>
    <t>B01</t>
  </si>
  <si>
    <t>空巢残疾老人心灵陪伴</t>
  </si>
  <si>
    <t>B01-01</t>
  </si>
  <si>
    <t>奖品</t>
  </si>
  <si>
    <t>11次</t>
  </si>
  <si>
    <t>B01-02</t>
  </si>
  <si>
    <t>B01-03</t>
  </si>
  <si>
    <t>100元/次</t>
  </si>
  <si>
    <t>B01-05</t>
  </si>
  <si>
    <t>15人*11次</t>
  </si>
  <si>
    <t>15元/人</t>
  </si>
  <si>
    <t>B01-06</t>
  </si>
  <si>
    <t>B01-07</t>
  </si>
  <si>
    <t>B01-08</t>
  </si>
  <si>
    <t>B02</t>
  </si>
  <si>
    <t>中医保健</t>
  </si>
  <si>
    <t>B02-01</t>
  </si>
  <si>
    <t>场地租金</t>
  </si>
  <si>
    <r>
      <t>11</t>
    </r>
    <r>
      <rPr>
        <sz val="10"/>
        <color indexed="8"/>
        <rFont val="宋体"/>
        <family val="0"/>
      </rPr>
      <t>次</t>
    </r>
  </si>
  <si>
    <t>B02-02</t>
  </si>
  <si>
    <t>水电费</t>
  </si>
  <si>
    <t>B02-03</t>
  </si>
  <si>
    <t>医疗用品</t>
  </si>
  <si>
    <t>1000元/次</t>
  </si>
  <si>
    <t>B02-04</t>
  </si>
  <si>
    <t>10件</t>
  </si>
  <si>
    <t>40元/件</t>
  </si>
  <si>
    <t>B02-05</t>
  </si>
  <si>
    <r>
      <t>11</t>
    </r>
    <r>
      <rPr>
        <sz val="10"/>
        <color indexed="8"/>
        <rFont val="宋体"/>
        <family val="0"/>
      </rPr>
      <t>次</t>
    </r>
    <r>
      <rPr>
        <sz val="10"/>
        <color indexed="8"/>
        <rFont val="Arial"/>
        <family val="2"/>
      </rPr>
      <t xml:space="preserve"> </t>
    </r>
  </si>
  <si>
    <t>B02-06</t>
  </si>
  <si>
    <r>
      <t>10</t>
    </r>
    <r>
      <rPr>
        <sz val="10"/>
        <color indexed="8"/>
        <rFont val="宋体"/>
        <family val="0"/>
      </rPr>
      <t>人</t>
    </r>
    <r>
      <rPr>
        <sz val="10"/>
        <color indexed="8"/>
        <rFont val="Arial"/>
        <family val="2"/>
      </rPr>
      <t>*11</t>
    </r>
    <r>
      <rPr>
        <sz val="10"/>
        <color indexed="8"/>
        <rFont val="宋体"/>
        <family val="0"/>
      </rPr>
      <t>次</t>
    </r>
  </si>
  <si>
    <t>B02-07</t>
  </si>
  <si>
    <t>B02-08</t>
  </si>
  <si>
    <t>B02-09</t>
  </si>
  <si>
    <t>B03</t>
  </si>
  <si>
    <t>城市留守儿童陪伴</t>
  </si>
  <si>
    <t>B03-01</t>
  </si>
  <si>
    <t>300元/月</t>
  </si>
  <si>
    <t>B03-02</t>
  </si>
  <si>
    <t>11月</t>
  </si>
  <si>
    <t>100元/月</t>
  </si>
  <si>
    <t>B03-03</t>
  </si>
  <si>
    <t>B03-04</t>
  </si>
  <si>
    <t>110次</t>
  </si>
  <si>
    <t>B03-05</t>
  </si>
  <si>
    <t>25元/人天</t>
  </si>
  <si>
    <t>B03-06</t>
  </si>
  <si>
    <t>儿童餐费</t>
  </si>
  <si>
    <t>100人次</t>
  </si>
  <si>
    <t>10元/人</t>
  </si>
  <si>
    <t>B03-07</t>
  </si>
  <si>
    <t>志愿者保险费</t>
  </si>
  <si>
    <t>55人次</t>
  </si>
  <si>
    <t>B03-08</t>
  </si>
  <si>
    <t>学生保险</t>
  </si>
  <si>
    <t>B03-09</t>
  </si>
  <si>
    <t>志愿者交通费</t>
  </si>
  <si>
    <t>B03-10</t>
  </si>
  <si>
    <t>留守儿童外出活动交通费</t>
  </si>
  <si>
    <t>25元/人</t>
  </si>
  <si>
    <t>B03-11</t>
  </si>
  <si>
    <t>B03-12</t>
  </si>
  <si>
    <t>每周活动费</t>
  </si>
  <si>
    <t>40次</t>
  </si>
  <si>
    <t>B03-13</t>
  </si>
  <si>
    <t>每季大型活动</t>
  </si>
  <si>
    <t>4次</t>
  </si>
  <si>
    <t>5000元/次</t>
  </si>
  <si>
    <t>B04</t>
  </si>
  <si>
    <t>美家美户保洁电话费</t>
  </si>
  <si>
    <t>品质成长</t>
  </si>
  <si>
    <t>C01</t>
  </si>
  <si>
    <t>亲子游戏</t>
  </si>
  <si>
    <t>C01-01</t>
  </si>
  <si>
    <t>游戏设施</t>
  </si>
  <si>
    <t>C01-02</t>
  </si>
  <si>
    <t>22天*5人</t>
  </si>
  <si>
    <t>C01-03</t>
  </si>
  <si>
    <t>11次*5人</t>
  </si>
  <si>
    <t>C01-04</t>
  </si>
  <si>
    <t>C01-05</t>
  </si>
  <si>
    <t>C01-06</t>
  </si>
  <si>
    <t>资料费</t>
  </si>
  <si>
    <t>C01-07</t>
  </si>
  <si>
    <t>横幅</t>
  </si>
  <si>
    <t>C01-08</t>
  </si>
  <si>
    <t>老师待遇</t>
  </si>
  <si>
    <t>400元/次</t>
  </si>
  <si>
    <t>C01-09</t>
  </si>
  <si>
    <t>5次</t>
  </si>
  <si>
    <t>C02</t>
  </si>
  <si>
    <t>国学讲座</t>
  </si>
  <si>
    <t>活动暂未开展</t>
  </si>
  <si>
    <t>C02-01</t>
  </si>
  <si>
    <t>国学老师待遇</t>
  </si>
  <si>
    <t>C02-02</t>
  </si>
  <si>
    <t>管理经费</t>
  </si>
  <si>
    <t>D01</t>
  </si>
  <si>
    <t>社区专职人员待遇</t>
  </si>
  <si>
    <t>1200元/月</t>
  </si>
  <si>
    <t>D02</t>
  </si>
  <si>
    <t>办公室电话费</t>
  </si>
  <si>
    <t>D03</t>
  </si>
  <si>
    <t>电脑</t>
  </si>
  <si>
    <t>1台</t>
  </si>
  <si>
    <t>4000元/台</t>
  </si>
  <si>
    <t>自筹资金不足暂未考虑</t>
  </si>
  <si>
    <t>D04</t>
  </si>
  <si>
    <t>专职人员住宿费</t>
  </si>
  <si>
    <t>3000元/年</t>
  </si>
  <si>
    <t>D05</t>
  </si>
  <si>
    <t>尾款</t>
  </si>
  <si>
    <r>
      <rPr>
        <b/>
        <sz val="10"/>
        <color indexed="8"/>
        <rFont val="宋体"/>
        <family val="0"/>
      </rPr>
      <t>单位负责人：高思发</t>
    </r>
  </si>
  <si>
    <r>
      <rPr>
        <b/>
        <sz val="10"/>
        <color indexed="8"/>
        <rFont val="宋体"/>
        <family val="0"/>
      </rPr>
      <t>项目主管：何清香</t>
    </r>
  </si>
  <si>
    <r>
      <rPr>
        <b/>
        <sz val="10"/>
        <color indexed="8"/>
        <rFont val="宋体"/>
        <family val="0"/>
      </rPr>
      <t>制表人：刘东肖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</si>
</sst>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#,##0.0_);[Red]\(#,##0.0\)"/>
    <numFmt numFmtId="179" formatCode="#,##0_);[Red]\(#,##0\)"/>
    <numFmt numFmtId="180" formatCode="_-* #,##0.00_-;\-* #,##0.00_-;_-* &quot;-&quot;_-;_-@_-"/>
    <numFmt numFmtId="181" formatCode="#,##0_ ;[Red]\-#,##0\ "/>
    <numFmt numFmtId="182" formatCode="#,##0.00_ ;[Red]\-#,##0.00\ "/>
  </numFmts>
  <fonts count="47">
    <font>
      <sz val="12"/>
      <name val="宋体"/>
      <family val="0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Arial"/>
      <family val="2"/>
    </font>
    <font>
      <b/>
      <sz val="18"/>
      <color indexed="8"/>
      <name val="宋体"/>
      <family val="0"/>
    </font>
    <font>
      <sz val="16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8"/>
      <color indexed="8"/>
      <name val="Arial"/>
      <family val="2"/>
    </font>
    <font>
      <b/>
      <sz val="16"/>
      <color indexed="8"/>
      <name val="宋体"/>
      <family val="0"/>
    </font>
    <font>
      <sz val="9"/>
      <color indexed="23"/>
      <name val="宋体"/>
      <family val="0"/>
    </font>
    <font>
      <sz val="10"/>
      <color indexed="12"/>
      <name val="宋体"/>
      <family val="0"/>
    </font>
    <font>
      <sz val="10"/>
      <color indexed="12"/>
      <name val="Arial"/>
      <family val="2"/>
    </font>
    <font>
      <b/>
      <sz val="10"/>
      <color indexed="12"/>
      <name val="宋体"/>
      <family val="0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20"/>
      <name val="宋体"/>
      <family val="0"/>
    </font>
    <font>
      <sz val="10"/>
      <color indexed="20"/>
      <name val="Arial"/>
      <family val="2"/>
    </font>
    <font>
      <b/>
      <sz val="11"/>
      <color indexed="56"/>
      <name val="Arial"/>
      <family val="2"/>
    </font>
    <font>
      <b/>
      <sz val="15"/>
      <color indexed="56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0"/>
      <color indexed="52"/>
      <name val="Arial"/>
      <family val="2"/>
    </font>
    <font>
      <b/>
      <sz val="10"/>
      <color indexed="52"/>
      <name val="Arial"/>
      <family val="2"/>
    </font>
    <font>
      <sz val="10"/>
      <color indexed="60"/>
      <name val="Arial"/>
      <family val="2"/>
    </font>
    <font>
      <b/>
      <sz val="13"/>
      <color indexed="56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33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40" fillId="0" borderId="4" applyNumberFormat="0" applyFill="0" applyAlignment="0" applyProtection="0"/>
    <xf numFmtId="0" fontId="26" fillId="8" borderId="0" applyNumberFormat="0" applyBorder="0" applyAlignment="0" applyProtection="0"/>
    <xf numFmtId="0" fontId="31" fillId="0" borderId="5" applyNumberFormat="0" applyFill="0" applyAlignment="0" applyProtection="0"/>
    <xf numFmtId="0" fontId="26" fillId="9" borderId="0" applyNumberFormat="0" applyBorder="0" applyAlignment="0" applyProtection="0"/>
    <xf numFmtId="0" fontId="34" fillId="10" borderId="6" applyNumberFormat="0" applyAlignment="0" applyProtection="0"/>
    <xf numFmtId="0" fontId="38" fillId="10" borderId="1" applyNumberFormat="0" applyAlignment="0" applyProtection="0"/>
    <xf numFmtId="0" fontId="27" fillId="11" borderId="7" applyNumberFormat="0" applyAlignment="0" applyProtection="0"/>
    <xf numFmtId="0" fontId="0" fillId="12" borderId="0" applyNumberFormat="0" applyFont="0" applyBorder="0" applyAlignment="0" applyProtection="0"/>
    <xf numFmtId="0" fontId="9" fillId="3" borderId="0" applyNumberFormat="0" applyBorder="0" applyAlignment="0" applyProtection="0"/>
    <xf numFmtId="0" fontId="26" fillId="12" borderId="0" applyNumberFormat="0" applyBorder="0" applyAlignment="0" applyProtection="0"/>
    <xf numFmtId="0" fontId="37" fillId="0" borderId="8" applyNumberFormat="0" applyFill="0" applyAlignment="0" applyProtection="0"/>
    <xf numFmtId="0" fontId="0" fillId="0" borderId="0">
      <alignment/>
      <protection/>
    </xf>
    <xf numFmtId="0" fontId="8" fillId="0" borderId="9" applyNumberFormat="0" applyFill="0" applyAlignment="0" applyProtection="0"/>
    <xf numFmtId="0" fontId="42" fillId="2" borderId="0" applyNumberFormat="0" applyBorder="0" applyAlignment="0" applyProtection="0"/>
    <xf numFmtId="0" fontId="39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26" fillId="15" borderId="0" applyNumberFormat="0" applyBorder="0" applyAlignment="0" applyProtection="0"/>
    <xf numFmtId="0" fontId="16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0" fillId="7" borderId="0" applyNumberFormat="0" applyFon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0" fillId="12" borderId="0" applyNumberFormat="0" applyFon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26" fillId="20" borderId="0" applyNumberFormat="0" applyBorder="0" applyAlignment="0" applyProtection="0"/>
    <xf numFmtId="0" fontId="9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9" fillId="22" borderId="0" applyNumberFormat="0" applyBorder="0" applyAlignment="0" applyProtection="0"/>
    <xf numFmtId="0" fontId="26" fillId="23" borderId="0" applyNumberFormat="0" applyBorder="0" applyAlignment="0" applyProtection="0"/>
    <xf numFmtId="0" fontId="43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/>
      <protection locked="0"/>
    </xf>
    <xf numFmtId="43" fontId="5" fillId="0" borderId="0" xfId="23" applyFont="1" applyFill="1" applyAlignment="1" applyProtection="1">
      <alignment horizontal="center" vertical="center"/>
      <protection locked="0"/>
    </xf>
    <xf numFmtId="178" fontId="5" fillId="0" borderId="0" xfId="23" applyNumberFormat="1" applyFont="1" applyFill="1" applyAlignment="1" applyProtection="1">
      <alignment vertical="center"/>
      <protection locked="0"/>
    </xf>
    <xf numFmtId="178" fontId="5" fillId="0" borderId="0" xfId="23" applyNumberFormat="1" applyFont="1" applyFill="1" applyAlignment="1" applyProtection="1">
      <alignment horizontal="center" vertical="center"/>
      <protection locked="0"/>
    </xf>
    <xf numFmtId="43" fontId="5" fillId="0" borderId="0" xfId="23" applyFont="1" applyFill="1" applyAlignment="1" applyProtection="1">
      <alignment vertical="center"/>
      <protection locked="0"/>
    </xf>
    <xf numFmtId="10" fontId="5" fillId="0" borderId="0" xfId="26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43" fontId="7" fillId="0" borderId="0" xfId="23" applyFont="1" applyFill="1" applyAlignment="1" applyProtection="1">
      <alignment horizontal="center" vertical="center"/>
      <protection locked="0"/>
    </xf>
    <xf numFmtId="178" fontId="8" fillId="0" borderId="0" xfId="23" applyNumberFormat="1" applyFont="1" applyFill="1" applyBorder="1" applyAlignment="1" applyProtection="1">
      <alignment vertical="center"/>
      <protection locked="0"/>
    </xf>
    <xf numFmtId="178" fontId="9" fillId="0" borderId="11" xfId="23" applyNumberFormat="1" applyFont="1" applyFill="1" applyBorder="1" applyAlignment="1" applyProtection="1">
      <alignment horizontal="center" vertical="center"/>
      <protection locked="0"/>
    </xf>
    <xf numFmtId="43" fontId="7" fillId="0" borderId="0" xfId="23" applyFont="1" applyFill="1" applyAlignment="1" applyProtection="1">
      <alignment vertical="center"/>
      <protection locked="0"/>
    </xf>
    <xf numFmtId="0" fontId="8" fillId="14" borderId="11" xfId="0" applyFont="1" applyFill="1" applyBorder="1" applyAlignment="1" applyProtection="1">
      <alignment horizontal="center" vertical="center"/>
      <protection locked="0"/>
    </xf>
    <xf numFmtId="43" fontId="8" fillId="14" borderId="11" xfId="23" applyFont="1" applyFill="1" applyBorder="1" applyAlignment="1" applyProtection="1">
      <alignment horizontal="center" vertical="center"/>
      <protection locked="0"/>
    </xf>
    <xf numFmtId="43" fontId="2" fillId="14" borderId="12" xfId="23" applyFont="1" applyFill="1" applyBorder="1" applyAlignment="1" applyProtection="1">
      <alignment horizontal="center" vertical="center" wrapText="1"/>
      <protection locked="0"/>
    </xf>
    <xf numFmtId="43" fontId="2" fillId="14" borderId="12" xfId="23" applyFont="1" applyFill="1" applyBorder="1" applyAlignment="1" applyProtection="1">
      <alignment horizontal="center" vertical="center"/>
      <protection locked="0"/>
    </xf>
    <xf numFmtId="178" fontId="2" fillId="14" borderId="12" xfId="23" applyNumberFormat="1" applyFont="1" applyFill="1" applyBorder="1" applyAlignment="1" applyProtection="1">
      <alignment horizontal="center" vertical="center" wrapText="1"/>
      <protection locked="0"/>
    </xf>
    <xf numFmtId="43" fontId="2" fillId="14" borderId="13" xfId="23" applyFont="1" applyFill="1" applyBorder="1" applyAlignment="1" applyProtection="1">
      <alignment horizontal="center" vertical="center" wrapText="1"/>
      <protection locked="0"/>
    </xf>
    <xf numFmtId="43" fontId="8" fillId="14" borderId="14" xfId="23" applyFont="1" applyFill="1" applyBorder="1" applyAlignment="1" applyProtection="1">
      <alignment horizontal="center" vertical="center"/>
      <protection locked="0"/>
    </xf>
    <xf numFmtId="178" fontId="2" fillId="14" borderId="14" xfId="23" applyNumberFormat="1" applyFont="1" applyFill="1" applyBorder="1" applyAlignment="1" applyProtection="1">
      <alignment horizontal="center" vertical="center" wrapText="1"/>
      <protection locked="0"/>
    </xf>
    <xf numFmtId="43" fontId="2" fillId="14" borderId="14" xfId="23" applyFont="1" applyFill="1" applyBorder="1" applyAlignment="1" applyProtection="1">
      <alignment horizontal="center" vertical="center" wrapText="1"/>
      <protection locked="0"/>
    </xf>
    <xf numFmtId="0" fontId="10" fillId="10" borderId="11" xfId="0" applyNumberFormat="1" applyFont="1" applyFill="1" applyBorder="1" applyAlignment="1" applyProtection="1">
      <alignment horizontal="center" vertical="center"/>
      <protection locked="0"/>
    </xf>
    <xf numFmtId="0" fontId="10" fillId="10" borderId="11" xfId="23" applyNumberFormat="1" applyFont="1" applyFill="1" applyBorder="1" applyAlignment="1" applyProtection="1">
      <alignment horizontal="center" vertical="center"/>
      <protection locked="0"/>
    </xf>
    <xf numFmtId="178" fontId="10" fillId="10" borderId="14" xfId="23" applyNumberFormat="1" applyFont="1" applyFill="1" applyBorder="1" applyAlignment="1" applyProtection="1">
      <alignment horizontal="center" vertical="center" wrapText="1"/>
      <protection locked="0"/>
    </xf>
    <xf numFmtId="179" fontId="10" fillId="10" borderId="14" xfId="23" applyNumberFormat="1" applyFont="1" applyFill="1" applyBorder="1" applyAlignment="1" applyProtection="1">
      <alignment horizontal="center" vertical="center" wrapText="1"/>
      <protection locked="0"/>
    </xf>
    <xf numFmtId="0" fontId="10" fillId="10" borderId="14" xfId="23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11" fillId="24" borderId="11" xfId="46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 applyProtection="1">
      <alignment/>
      <protection locked="0"/>
    </xf>
    <xf numFmtId="43" fontId="8" fillId="0" borderId="11" xfId="23" applyFont="1" applyFill="1" applyBorder="1" applyAlignment="1" applyProtection="1">
      <alignment horizontal="center" vertical="center"/>
      <protection locked="0"/>
    </xf>
    <xf numFmtId="178" fontId="8" fillId="0" borderId="11" xfId="23" applyNumberFormat="1" applyFont="1" applyFill="1" applyBorder="1" applyAlignment="1" applyProtection="1">
      <alignment horizontal="center" vertical="center"/>
      <protection locked="0"/>
    </xf>
    <xf numFmtId="0" fontId="0" fillId="24" borderId="11" xfId="46" applyFill="1" applyBorder="1" applyAlignment="1">
      <alignment horizontal="center" vertical="center" wrapText="1"/>
      <protection/>
    </xf>
    <xf numFmtId="0" fontId="12" fillId="0" borderId="11" xfId="0" applyFont="1" applyFill="1" applyBorder="1" applyAlignment="1" applyProtection="1">
      <alignment/>
      <protection locked="0"/>
    </xf>
    <xf numFmtId="0" fontId="13" fillId="24" borderId="14" xfId="0" applyFont="1" applyFill="1" applyBorder="1" applyAlignment="1">
      <alignment horizontal="center" vertical="center" wrapText="1"/>
    </xf>
    <xf numFmtId="178" fontId="9" fillId="0" borderId="11" xfId="23" applyNumberFormat="1" applyFont="1" applyFill="1" applyBorder="1" applyAlignment="1" applyProtection="1">
      <alignment vertical="center"/>
      <protection locked="0"/>
    </xf>
    <xf numFmtId="43" fontId="9" fillId="0" borderId="11" xfId="23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13" fillId="24" borderId="11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0" fillId="24" borderId="11" xfId="46" applyFont="1" applyFill="1" applyBorder="1" applyAlignment="1">
      <alignment horizontal="center" vertical="center" wrapText="1"/>
      <protection/>
    </xf>
    <xf numFmtId="0" fontId="15" fillId="24" borderId="11" xfId="0" applyFont="1" applyFill="1" applyBorder="1" applyAlignment="1">
      <alignment horizontal="center" vertical="center" wrapText="1"/>
    </xf>
    <xf numFmtId="0" fontId="16" fillId="24" borderId="11" xfId="0" applyFont="1" applyFill="1" applyBorder="1" applyAlignment="1">
      <alignment horizontal="center" vertical="center" wrapText="1"/>
    </xf>
    <xf numFmtId="43" fontId="9" fillId="0" borderId="11" xfId="23" applyFont="1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>
      <alignment horizontal="center" vertical="center" wrapText="1"/>
    </xf>
    <xf numFmtId="0" fontId="17" fillId="0" borderId="11" xfId="0" applyFont="1" applyFill="1" applyBorder="1" applyAlignment="1" applyProtection="1">
      <alignment/>
      <protection locked="0"/>
    </xf>
    <xf numFmtId="0" fontId="13" fillId="24" borderId="1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43" fontId="18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/>
      <protection locked="0"/>
    </xf>
    <xf numFmtId="43" fontId="8" fillId="0" borderId="0" xfId="23" applyFont="1" applyFill="1" applyBorder="1" applyAlignment="1" applyProtection="1">
      <alignment vertical="center"/>
      <protection locked="0"/>
    </xf>
    <xf numFmtId="10" fontId="7" fillId="0" borderId="0" xfId="26" applyNumberFormat="1" applyFont="1" applyFill="1" applyAlignment="1" applyProtection="1">
      <alignment vertical="center"/>
      <protection locked="0"/>
    </xf>
    <xf numFmtId="43" fontId="2" fillId="14" borderId="11" xfId="23" applyFont="1" applyFill="1" applyBorder="1" applyAlignment="1" applyProtection="1">
      <alignment horizontal="center" vertical="center"/>
      <protection locked="0"/>
    </xf>
    <xf numFmtId="10" fontId="2" fillId="14" borderId="12" xfId="26" applyNumberFormat="1" applyFont="1" applyFill="1" applyBorder="1" applyAlignment="1" applyProtection="1">
      <alignment horizontal="center" vertical="center" wrapText="1"/>
      <protection locked="0"/>
    </xf>
    <xf numFmtId="0" fontId="8" fillId="14" borderId="12" xfId="0" applyFont="1" applyFill="1" applyBorder="1" applyAlignment="1" applyProtection="1">
      <alignment horizontal="center" vertical="center" wrapText="1"/>
      <protection locked="0"/>
    </xf>
    <xf numFmtId="10" fontId="2" fillId="14" borderId="15" xfId="26" applyNumberFormat="1" applyFont="1" applyFill="1" applyBorder="1" applyAlignment="1" applyProtection="1">
      <alignment horizontal="center" vertical="center"/>
      <protection locked="0"/>
    </xf>
    <xf numFmtId="43" fontId="8" fillId="14" borderId="13" xfId="23" applyFont="1" applyFill="1" applyBorder="1" applyAlignment="1" applyProtection="1">
      <alignment horizontal="center" vertical="center" wrapText="1"/>
      <protection locked="0"/>
    </xf>
    <xf numFmtId="10" fontId="8" fillId="14" borderId="13" xfId="26" applyNumberFormat="1" applyFont="1" applyFill="1" applyBorder="1" applyAlignment="1" applyProtection="1">
      <alignment horizontal="center" vertical="center" wrapText="1"/>
      <protection locked="0"/>
    </xf>
    <xf numFmtId="0" fontId="8" fillId="14" borderId="13" xfId="0" applyFont="1" applyFill="1" applyBorder="1" applyAlignment="1" applyProtection="1">
      <alignment horizontal="center" vertical="center" wrapText="1"/>
      <protection locked="0"/>
    </xf>
    <xf numFmtId="10" fontId="2" fillId="14" borderId="13" xfId="26" applyNumberFormat="1" applyFont="1" applyFill="1" applyBorder="1" applyAlignment="1" applyProtection="1">
      <alignment horizontal="center" vertical="center"/>
      <protection locked="0"/>
    </xf>
    <xf numFmtId="43" fontId="8" fillId="7" borderId="11" xfId="23" applyFont="1" applyFill="1" applyBorder="1" applyAlignment="1" applyProtection="1">
      <alignment vertical="center"/>
      <protection locked="0"/>
    </xf>
    <xf numFmtId="43" fontId="8" fillId="13" borderId="11" xfId="23" applyFont="1" applyFill="1" applyBorder="1" applyAlignment="1" applyProtection="1">
      <alignment vertical="center"/>
      <protection/>
    </xf>
    <xf numFmtId="43" fontId="8" fillId="14" borderId="14" xfId="23" applyFont="1" applyFill="1" applyBorder="1" applyAlignment="1" applyProtection="1">
      <alignment horizontal="center" vertical="center" wrapText="1"/>
      <protection locked="0"/>
    </xf>
    <xf numFmtId="10" fontId="8" fillId="14" borderId="14" xfId="26" applyNumberFormat="1" applyFont="1" applyFill="1" applyBorder="1" applyAlignment="1" applyProtection="1">
      <alignment horizontal="center" vertical="center" wrapText="1"/>
      <protection locked="0"/>
    </xf>
    <xf numFmtId="0" fontId="8" fillId="14" borderId="14" xfId="0" applyFont="1" applyFill="1" applyBorder="1" applyAlignment="1" applyProtection="1">
      <alignment horizontal="center" vertical="center" wrapText="1"/>
      <protection locked="0"/>
    </xf>
    <xf numFmtId="10" fontId="8" fillId="14" borderId="14" xfId="26" applyNumberFormat="1" applyFont="1" applyFill="1" applyBorder="1" applyAlignment="1" applyProtection="1">
      <alignment horizontal="center" vertical="center"/>
      <protection locked="0"/>
    </xf>
    <xf numFmtId="0" fontId="10" fillId="10" borderId="11" xfId="23" applyNumberFormat="1" applyFont="1" applyFill="1" applyBorder="1" applyAlignment="1" applyProtection="1">
      <alignment horizontal="center" vertical="center"/>
      <protection/>
    </xf>
    <xf numFmtId="0" fontId="10" fillId="10" borderId="14" xfId="26" applyNumberFormat="1" applyFont="1" applyFill="1" applyBorder="1" applyAlignment="1" applyProtection="1">
      <alignment horizontal="center" vertical="center" wrapText="1"/>
      <protection locked="0"/>
    </xf>
    <xf numFmtId="0" fontId="10" fillId="1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10" borderId="14" xfId="26" applyNumberFormat="1" applyFont="1" applyFill="1" applyBorder="1" applyAlignment="1" applyProtection="1">
      <alignment horizontal="center" vertical="center"/>
      <protection locked="0"/>
    </xf>
    <xf numFmtId="9" fontId="9" fillId="13" borderId="11" xfId="26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180" fontId="9" fillId="13" borderId="11" xfId="20" applyNumberFormat="1" applyFont="1" applyFill="1" applyBorder="1" applyAlignment="1" applyProtection="1">
      <alignment vertical="center"/>
      <protection/>
    </xf>
    <xf numFmtId="43" fontId="5" fillId="0" borderId="11" xfId="23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right" vertical="center"/>
      <protection locked="0"/>
    </xf>
    <xf numFmtId="10" fontId="8" fillId="14" borderId="16" xfId="26" applyNumberFormat="1" applyFont="1" applyFill="1" applyBorder="1" applyAlignment="1" applyProtection="1">
      <alignment horizontal="center" vertical="center"/>
      <protection locked="0"/>
    </xf>
    <xf numFmtId="10" fontId="8" fillId="14" borderId="17" xfId="26" applyNumberFormat="1" applyFont="1" applyFill="1" applyBorder="1" applyAlignment="1" applyProtection="1">
      <alignment horizontal="center" vertical="center"/>
      <protection locked="0"/>
    </xf>
    <xf numFmtId="10" fontId="2" fillId="14" borderId="14" xfId="26" applyNumberFormat="1" applyFont="1" applyFill="1" applyBorder="1" applyAlignment="1" applyProtection="1">
      <alignment horizontal="center" vertical="center" wrapText="1"/>
      <protection locked="0"/>
    </xf>
    <xf numFmtId="0" fontId="18" fillId="24" borderId="11" xfId="0" applyFont="1" applyFill="1" applyBorder="1" applyAlignment="1">
      <alignment horizontal="center" vertical="center" wrapText="1"/>
    </xf>
    <xf numFmtId="178" fontId="18" fillId="24" borderId="11" xfId="0" applyNumberFormat="1" applyFont="1" applyFill="1" applyBorder="1" applyAlignment="1">
      <alignment horizontal="center" vertical="center" wrapText="1"/>
    </xf>
    <xf numFmtId="0" fontId="8" fillId="13" borderId="11" xfId="0" applyFont="1" applyFill="1" applyBorder="1" applyAlignment="1" applyProtection="1">
      <alignment horizontal="center" vertical="center"/>
      <protection/>
    </xf>
    <xf numFmtId="43" fontId="8" fillId="13" borderId="11" xfId="23" applyFont="1" applyFill="1" applyBorder="1" applyAlignment="1" applyProtection="1">
      <alignment horizontal="center" vertical="center"/>
      <protection/>
    </xf>
    <xf numFmtId="178" fontId="8" fillId="13" borderId="11" xfId="23" applyNumberFormat="1" applyFont="1" applyFill="1" applyBorder="1" applyAlignment="1" applyProtection="1">
      <alignment horizontal="center" vertical="center"/>
      <protection/>
    </xf>
    <xf numFmtId="0" fontId="2" fillId="13" borderId="11" xfId="0" applyFont="1" applyFill="1" applyBorder="1" applyAlignment="1" applyProtection="1">
      <alignment horizontal="center" vertical="center"/>
      <protection/>
    </xf>
    <xf numFmtId="43" fontId="8" fillId="13" borderId="18" xfId="23" applyFont="1" applyFill="1" applyBorder="1" applyAlignment="1" applyProtection="1">
      <alignment horizontal="center" vertical="center"/>
      <protection/>
    </xf>
    <xf numFmtId="178" fontId="8" fillId="13" borderId="18" xfId="23" applyNumberFormat="1" applyFont="1" applyFill="1" applyBorder="1" applyAlignment="1" applyProtection="1">
      <alignment vertical="center"/>
      <protection/>
    </xf>
    <xf numFmtId="178" fontId="8" fillId="13" borderId="18" xfId="23" applyNumberFormat="1" applyFont="1" applyFill="1" applyBorder="1" applyAlignment="1" applyProtection="1">
      <alignment horizontal="center" vertical="center"/>
      <protection/>
    </xf>
    <xf numFmtId="43" fontId="8" fillId="13" borderId="18" xfId="23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43" fontId="9" fillId="0" borderId="0" xfId="23" applyFont="1" applyFill="1" applyAlignment="1" applyProtection="1">
      <alignment horizontal="center" vertical="center"/>
      <protection locked="0"/>
    </xf>
    <xf numFmtId="178" fontId="9" fillId="0" borderId="0" xfId="23" applyNumberFormat="1" applyFont="1" applyFill="1" applyAlignment="1" applyProtection="1">
      <alignment vertical="center"/>
      <protection locked="0"/>
    </xf>
    <xf numFmtId="178" fontId="9" fillId="0" borderId="0" xfId="23" applyNumberFormat="1" applyFont="1" applyFill="1" applyAlignment="1" applyProtection="1">
      <alignment horizontal="center" vertical="center"/>
      <protection locked="0"/>
    </xf>
    <xf numFmtId="43" fontId="9" fillId="0" borderId="0" xfId="23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13" borderId="11" xfId="0" applyFont="1" applyFill="1" applyBorder="1" applyAlignment="1" applyProtection="1">
      <alignment horizontal="center" vertical="center" wrapText="1"/>
      <protection/>
    </xf>
    <xf numFmtId="0" fontId="8" fillId="13" borderId="18" xfId="0" applyFont="1" applyFill="1" applyBorder="1" applyAlignment="1" applyProtection="1">
      <alignment/>
      <protection/>
    </xf>
    <xf numFmtId="0" fontId="8" fillId="13" borderId="15" xfId="0" applyFont="1" applyFill="1" applyBorder="1" applyAlignment="1" applyProtection="1">
      <alignment horizontal="center" vertical="center"/>
      <protection/>
    </xf>
    <xf numFmtId="43" fontId="8" fillId="0" borderId="0" xfId="23" applyFont="1" applyFill="1" applyAlignment="1" applyProtection="1">
      <alignment vertical="center"/>
      <protection locked="0"/>
    </xf>
    <xf numFmtId="10" fontId="8" fillId="0" borderId="0" xfId="26" applyNumberFormat="1" applyFont="1" applyFill="1" applyAlignment="1" applyProtection="1">
      <alignment vertical="center"/>
      <protection locked="0"/>
    </xf>
    <xf numFmtId="10" fontId="9" fillId="0" borderId="0" xfId="26" applyNumberFormat="1" applyFont="1" applyFill="1" applyAlignment="1" applyProtection="1">
      <alignment vertical="center"/>
      <protection locked="0"/>
    </xf>
    <xf numFmtId="0" fontId="8" fillId="13" borderId="16" xfId="0" applyFont="1" applyFill="1" applyBorder="1" applyAlignment="1" applyProtection="1">
      <alignment horizontal="center" vertical="center"/>
      <protection/>
    </xf>
    <xf numFmtId="0" fontId="8" fillId="13" borderId="17" xfId="0" applyFont="1" applyFill="1" applyBorder="1" applyAlignment="1" applyProtection="1">
      <alignment horizontal="center" vertical="center"/>
      <protection/>
    </xf>
    <xf numFmtId="180" fontId="9" fillId="13" borderId="17" xfId="2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/>
      <protection locked="0"/>
    </xf>
    <xf numFmtId="43" fontId="5" fillId="0" borderId="0" xfId="23" applyNumberFormat="1" applyFont="1" applyFill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49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43" fontId="2" fillId="0" borderId="0" xfId="23" applyNumberFormat="1" applyFont="1" applyFill="1" applyBorder="1" applyAlignment="1" applyProtection="1">
      <alignment horizontal="left" vertical="center"/>
      <protection locked="0"/>
    </xf>
    <xf numFmtId="43" fontId="7" fillId="0" borderId="0" xfId="0" applyNumberFormat="1" applyFont="1" applyFill="1" applyAlignment="1" applyProtection="1">
      <alignment/>
      <protection locked="0"/>
    </xf>
    <xf numFmtId="43" fontId="8" fillId="0" borderId="0" xfId="23" applyNumberFormat="1" applyFont="1" applyFill="1" applyBorder="1" applyAlignment="1" applyProtection="1">
      <alignment vertical="center"/>
      <protection locked="0"/>
    </xf>
    <xf numFmtId="43" fontId="2" fillId="0" borderId="0" xfId="23" applyNumberFormat="1" applyFont="1" applyFill="1" applyAlignment="1" applyProtection="1">
      <alignment horizontal="left" vertical="center"/>
      <protection locked="0"/>
    </xf>
    <xf numFmtId="43" fontId="2" fillId="0" borderId="0" xfId="0" applyNumberFormat="1" applyFont="1" applyFill="1" applyAlignment="1" applyProtection="1">
      <alignment horizontal="left"/>
      <protection locked="0"/>
    </xf>
    <xf numFmtId="43" fontId="8" fillId="0" borderId="0" xfId="23" applyNumberFormat="1" applyFont="1" applyFill="1" applyBorder="1" applyAlignment="1" applyProtection="1">
      <alignment horizontal="left" vertical="center"/>
      <protection locked="0"/>
    </xf>
    <xf numFmtId="0" fontId="8" fillId="25" borderId="11" xfId="0" applyFont="1" applyFill="1" applyBorder="1" applyAlignment="1" applyProtection="1">
      <alignment horizontal="left" vertical="center"/>
      <protection locked="0"/>
    </xf>
    <xf numFmtId="0" fontId="8" fillId="25" borderId="11" xfId="0" applyFont="1" applyFill="1" applyBorder="1" applyAlignment="1" applyProtection="1">
      <alignment horizontal="center" vertical="center"/>
      <protection locked="0"/>
    </xf>
    <xf numFmtId="49" fontId="2" fillId="25" borderId="11" xfId="0" applyNumberFormat="1" applyFont="1" applyFill="1" applyBorder="1" applyAlignment="1" applyProtection="1">
      <alignment horizontal="center" vertical="center"/>
      <protection locked="0"/>
    </xf>
    <xf numFmtId="43" fontId="2" fillId="25" borderId="11" xfId="23" applyNumberFormat="1" applyFont="1" applyFill="1" applyBorder="1" applyAlignment="1" applyProtection="1">
      <alignment horizontal="center" vertical="center" wrapText="1"/>
      <protection locked="0"/>
    </xf>
    <xf numFmtId="43" fontId="2" fillId="25" borderId="11" xfId="23" applyNumberFormat="1" applyFont="1" applyFill="1" applyBorder="1" applyAlignment="1" applyProtection="1">
      <alignment horizontal="center" vertical="center"/>
      <protection locked="0"/>
    </xf>
    <xf numFmtId="0" fontId="8" fillId="21" borderId="14" xfId="0" applyFont="1" applyFill="1" applyBorder="1" applyAlignment="1" applyProtection="1">
      <alignment horizontal="left" vertical="center"/>
      <protection locked="0"/>
    </xf>
    <xf numFmtId="0" fontId="2" fillId="21" borderId="11" xfId="0" applyFont="1" applyFill="1" applyBorder="1" applyAlignment="1" applyProtection="1">
      <alignment horizontal="center" vertical="center"/>
      <protection locked="0"/>
    </xf>
    <xf numFmtId="49" fontId="2" fillId="21" borderId="14" xfId="0" applyNumberFormat="1" applyFont="1" applyFill="1" applyBorder="1" applyAlignment="1" applyProtection="1">
      <alignment horizontal="center" vertical="center"/>
      <protection locked="0"/>
    </xf>
    <xf numFmtId="43" fontId="2" fillId="21" borderId="14" xfId="23" applyNumberFormat="1" applyFont="1" applyFill="1" applyBorder="1" applyAlignment="1" applyProtection="1">
      <alignment horizontal="center" vertical="center" wrapText="1"/>
      <protection locked="0"/>
    </xf>
    <xf numFmtId="43" fontId="2" fillId="21" borderId="14" xfId="23" applyNumberFormat="1" applyFont="1" applyFill="1" applyBorder="1" applyAlignment="1" applyProtection="1">
      <alignment horizontal="center" vertical="center"/>
      <protection locked="0"/>
    </xf>
    <xf numFmtId="0" fontId="8" fillId="10" borderId="14" xfId="0" applyFont="1" applyFill="1" applyBorder="1" applyAlignment="1" applyProtection="1">
      <alignment horizontal="left" vertical="center"/>
      <protection locked="0"/>
    </xf>
    <xf numFmtId="0" fontId="3" fillId="10" borderId="11" xfId="0" applyFont="1" applyFill="1" applyBorder="1" applyAlignment="1" applyProtection="1">
      <alignment horizontal="center" vertical="center"/>
      <protection locked="0"/>
    </xf>
    <xf numFmtId="49" fontId="9" fillId="10" borderId="11" xfId="0" applyNumberFormat="1" applyFont="1" applyFill="1" applyBorder="1" applyAlignment="1" applyProtection="1">
      <alignment horizontal="center" vertical="center"/>
      <protection locked="0"/>
    </xf>
    <xf numFmtId="49" fontId="9" fillId="10" borderId="11" xfId="23" applyNumberFormat="1" applyFont="1" applyFill="1" applyBorder="1" applyAlignment="1" applyProtection="1">
      <alignment vertical="center"/>
      <protection locked="0"/>
    </xf>
    <xf numFmtId="43" fontId="3" fillId="10" borderId="11" xfId="23" applyNumberFormat="1" applyFont="1" applyFill="1" applyBorder="1" applyAlignment="1" applyProtection="1">
      <alignment vertical="center"/>
      <protection locked="0"/>
    </xf>
    <xf numFmtId="43" fontId="9" fillId="10" borderId="11" xfId="23" applyNumberFormat="1" applyFont="1" applyFill="1" applyBorder="1" applyAlignment="1" applyProtection="1">
      <alignment vertical="center"/>
      <protection locked="0"/>
    </xf>
    <xf numFmtId="43" fontId="2" fillId="10" borderId="14" xfId="23" applyNumberFormat="1" applyFont="1" applyFill="1" applyBorder="1" applyAlignment="1" applyProtection="1">
      <alignment horizontal="center" vertical="center"/>
      <protection locked="0"/>
    </xf>
    <xf numFmtId="43" fontId="2" fillId="10" borderId="11" xfId="23" applyNumberFormat="1" applyFont="1" applyFill="1" applyBorder="1" applyAlignment="1" applyProtection="1">
      <alignment vertical="center"/>
      <protection locked="0"/>
    </xf>
    <xf numFmtId="0" fontId="3" fillId="10" borderId="11" xfId="0" applyFont="1" applyFill="1" applyBorder="1" applyAlignment="1" applyProtection="1">
      <alignment horizontal="left" vertical="center"/>
      <protection locked="0"/>
    </xf>
    <xf numFmtId="49" fontId="9" fillId="10" borderId="14" xfId="0" applyNumberFormat="1" applyFont="1" applyFill="1" applyBorder="1" applyAlignment="1" applyProtection="1">
      <alignment horizontal="center" vertical="center"/>
      <protection locked="0"/>
    </xf>
    <xf numFmtId="49" fontId="9" fillId="10" borderId="14" xfId="23" applyNumberFormat="1" applyFont="1" applyFill="1" applyBorder="1" applyAlignment="1" applyProtection="1">
      <alignment vertical="center"/>
      <protection locked="0"/>
    </xf>
    <xf numFmtId="43" fontId="3" fillId="10" borderId="14" xfId="23" applyNumberFormat="1" applyFont="1" applyFill="1" applyBorder="1" applyAlignment="1" applyProtection="1">
      <alignment vertical="center"/>
      <protection locked="0"/>
    </xf>
    <xf numFmtId="43" fontId="9" fillId="10" borderId="14" xfId="23" applyNumberFormat="1" applyFont="1" applyFill="1" applyBorder="1" applyAlignment="1" applyProtection="1">
      <alignment vertical="center"/>
      <protection locked="0"/>
    </xf>
    <xf numFmtId="0" fontId="46" fillId="21" borderId="11" xfId="0" applyFont="1" applyFill="1" applyBorder="1" applyAlignment="1" applyProtection="1">
      <alignment horizontal="center" vertical="center"/>
      <protection locked="0"/>
    </xf>
    <xf numFmtId="0" fontId="8" fillId="10" borderId="14" xfId="0" applyNumberFormat="1" applyFont="1" applyFill="1" applyBorder="1" applyAlignment="1" applyProtection="1">
      <alignment horizontal="left" vertical="center"/>
      <protection locked="0"/>
    </xf>
    <xf numFmtId="49" fontId="9" fillId="10" borderId="11" xfId="0" applyNumberFormat="1" applyFont="1" applyFill="1" applyBorder="1" applyAlignment="1" applyProtection="1">
      <alignment vertical="center"/>
      <protection locked="0"/>
    </xf>
    <xf numFmtId="43" fontId="3" fillId="10" borderId="11" xfId="23" applyNumberFormat="1" applyFont="1" applyFill="1" applyBorder="1" applyAlignment="1" applyProtection="1">
      <alignment horizontal="left" vertical="center"/>
      <protection locked="0"/>
    </xf>
    <xf numFmtId="43" fontId="4" fillId="10" borderId="11" xfId="23" applyFont="1" applyFill="1" applyBorder="1" applyAlignment="1">
      <alignment horizontal="left" vertical="center" wrapText="1"/>
    </xf>
    <xf numFmtId="43" fontId="8" fillId="10" borderId="11" xfId="23" applyNumberFormat="1" applyFont="1" applyFill="1" applyBorder="1" applyAlignment="1" applyProtection="1">
      <alignment vertical="center"/>
      <protection locked="0"/>
    </xf>
    <xf numFmtId="43" fontId="8" fillId="21" borderId="14" xfId="23" applyNumberFormat="1" applyFont="1" applyFill="1" applyBorder="1" applyAlignment="1" applyProtection="1">
      <alignment vertical="center"/>
      <protection locked="0"/>
    </xf>
    <xf numFmtId="0" fontId="9" fillId="10" borderId="11" xfId="0" applyFont="1" applyFill="1" applyBorder="1" applyAlignment="1" applyProtection="1">
      <alignment horizontal="left" vertical="center"/>
      <protection locked="0"/>
    </xf>
    <xf numFmtId="49" fontId="8" fillId="10" borderId="11" xfId="0" applyNumberFormat="1" applyFont="1" applyFill="1" applyBorder="1" applyAlignment="1" applyProtection="1">
      <alignment horizontal="center" vertical="center"/>
      <protection locked="0"/>
    </xf>
    <xf numFmtId="43" fontId="9" fillId="10" borderId="11" xfId="23" applyNumberFormat="1" applyFont="1" applyFill="1" applyBorder="1" applyAlignment="1" applyProtection="1">
      <alignment horizontal="center" vertical="center"/>
      <protection locked="0"/>
    </xf>
    <xf numFmtId="43" fontId="2" fillId="10" borderId="11" xfId="23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vertical="center"/>
      <protection locked="0"/>
    </xf>
    <xf numFmtId="43" fontId="3" fillId="0" borderId="11" xfId="23" applyNumberFormat="1" applyFont="1" applyFill="1" applyBorder="1" applyAlignment="1" applyProtection="1">
      <alignment horizontal="left" vertical="center"/>
      <protection locked="0"/>
    </xf>
    <xf numFmtId="43" fontId="9" fillId="0" borderId="11" xfId="23" applyNumberFormat="1" applyFont="1" applyFill="1" applyBorder="1" applyAlignment="1" applyProtection="1">
      <alignment horizontal="center" vertical="center"/>
      <protection locked="0"/>
    </xf>
    <xf numFmtId="43" fontId="2" fillId="0" borderId="11" xfId="23" applyNumberFormat="1" applyFont="1" applyFill="1" applyBorder="1" applyAlignment="1" applyProtection="1">
      <alignment horizontal="center" vertical="center"/>
      <protection locked="0"/>
    </xf>
    <xf numFmtId="0" fontId="9" fillId="10" borderId="14" xfId="0" applyFont="1" applyFill="1" applyBorder="1" applyAlignment="1" applyProtection="1">
      <alignment horizontal="left" vertical="center"/>
      <protection locked="0"/>
    </xf>
    <xf numFmtId="49" fontId="8" fillId="10" borderId="14" xfId="0" applyNumberFormat="1" applyFont="1" applyFill="1" applyBorder="1" applyAlignment="1" applyProtection="1">
      <alignment horizontal="center" vertical="center"/>
      <protection locked="0"/>
    </xf>
    <xf numFmtId="49" fontId="9" fillId="10" borderId="14" xfId="0" applyNumberFormat="1" applyFont="1" applyFill="1" applyBorder="1" applyAlignment="1" applyProtection="1">
      <alignment vertical="center"/>
      <protection locked="0"/>
    </xf>
    <xf numFmtId="43" fontId="3" fillId="10" borderId="14" xfId="23" applyNumberFormat="1" applyFont="1" applyFill="1" applyBorder="1" applyAlignment="1" applyProtection="1">
      <alignment horizontal="left" vertical="center"/>
      <protection locked="0"/>
    </xf>
    <xf numFmtId="43" fontId="9" fillId="10" borderId="14" xfId="23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43" fontId="9" fillId="0" borderId="11" xfId="23" applyNumberFormat="1" applyFont="1" applyFill="1" applyBorder="1" applyAlignment="1" applyProtection="1">
      <alignment vertical="center"/>
      <protection locked="0"/>
    </xf>
    <xf numFmtId="43" fontId="8" fillId="0" borderId="11" xfId="23" applyNumberFormat="1" applyFont="1" applyFill="1" applyBorder="1" applyAlignment="1" applyProtection="1">
      <alignment vertical="center"/>
      <protection locked="0"/>
    </xf>
    <xf numFmtId="49" fontId="3" fillId="10" borderId="14" xfId="0" applyNumberFormat="1" applyFont="1" applyFill="1" applyBorder="1" applyAlignment="1" applyProtection="1">
      <alignment horizontal="center" vertical="center"/>
      <protection locked="0"/>
    </xf>
    <xf numFmtId="43" fontId="3" fillId="10" borderId="14" xfId="23" applyNumberFormat="1" applyFont="1" applyFill="1" applyBorder="1" applyAlignment="1" applyProtection="1">
      <alignment horizontal="center" vertical="center" wrapText="1"/>
      <protection locked="0"/>
    </xf>
    <xf numFmtId="43" fontId="3" fillId="10" borderId="14" xfId="23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23" applyNumberFormat="1" applyFont="1" applyFill="1" applyBorder="1" applyAlignment="1" applyProtection="1">
      <alignment vertical="center"/>
      <protection locked="0"/>
    </xf>
    <xf numFmtId="43" fontId="4" fillId="0" borderId="11" xfId="23" applyFont="1" applyFill="1" applyBorder="1" applyAlignment="1">
      <alignment horizontal="left" vertical="center" wrapText="1"/>
    </xf>
    <xf numFmtId="43" fontId="9" fillId="0" borderId="11" xfId="23" applyNumberFormat="1" applyFont="1" applyFill="1" applyBorder="1" applyAlignment="1" applyProtection="1">
      <alignment horizontal="center" vertical="center"/>
      <protection locked="0"/>
    </xf>
    <xf numFmtId="43" fontId="2" fillId="0" borderId="14" xfId="23" applyNumberFormat="1" applyFont="1" applyFill="1" applyBorder="1" applyAlignment="1" applyProtection="1">
      <alignment horizontal="center" vertical="center"/>
      <protection locked="0"/>
    </xf>
    <xf numFmtId="49" fontId="8" fillId="13" borderId="11" xfId="0" applyNumberFormat="1" applyFont="1" applyFill="1" applyBorder="1" applyAlignment="1" applyProtection="1">
      <alignment horizontal="center" vertical="center"/>
      <protection/>
    </xf>
    <xf numFmtId="43" fontId="8" fillId="13" borderId="11" xfId="23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0" fontId="21" fillId="0" borderId="0" xfId="0" applyNumberFormat="1" applyFont="1" applyFill="1" applyAlignment="1">
      <alignment horizontal="left"/>
    </xf>
    <xf numFmtId="43" fontId="9" fillId="0" borderId="0" xfId="23" applyNumberFormat="1" applyFont="1" applyFill="1" applyAlignment="1" applyProtection="1">
      <alignment vertical="center"/>
      <protection locked="0"/>
    </xf>
    <xf numFmtId="0" fontId="3" fillId="0" borderId="0" xfId="0" applyNumberFormat="1" applyFont="1" applyFill="1" applyAlignment="1" applyProtection="1">
      <alignment horizontal="left" vertical="center" wrapText="1"/>
      <protection locked="0"/>
    </xf>
    <xf numFmtId="0" fontId="9" fillId="0" borderId="0" xfId="0" applyNumberFormat="1" applyFont="1" applyFill="1" applyAlignment="1" applyProtection="1">
      <alignment horizontal="left" vertical="center" wrapText="1"/>
      <protection locked="0"/>
    </xf>
    <xf numFmtId="0" fontId="9" fillId="0" borderId="0" xfId="23" applyNumberFormat="1" applyFont="1" applyFill="1" applyAlignment="1" applyProtection="1">
      <alignment horizontal="left" vertical="center" wrapText="1"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49" fontId="23" fillId="0" borderId="0" xfId="0" applyNumberFormat="1" applyFont="1" applyFill="1" applyAlignment="1" applyProtection="1">
      <alignment horizontal="left" vertical="center"/>
      <protection locked="0"/>
    </xf>
    <xf numFmtId="43" fontId="23" fillId="0" borderId="0" xfId="23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43" fontId="5" fillId="0" borderId="0" xfId="23" applyNumberFormat="1" applyFont="1" applyFill="1" applyAlignment="1" applyProtection="1">
      <alignment horizontal="center" vertical="center"/>
      <protection locked="0"/>
    </xf>
    <xf numFmtId="10" fontId="5" fillId="0" borderId="0" xfId="26" applyNumberFormat="1" applyFont="1" applyFill="1" applyAlignment="1" applyProtection="1">
      <alignment horizontal="left" vertical="center"/>
      <protection locked="0"/>
    </xf>
    <xf numFmtId="43" fontId="2" fillId="0" borderId="0" xfId="0" applyNumberFormat="1" applyFont="1" applyFill="1" applyAlignment="1" applyProtection="1">
      <alignment horizontal="left" vertical="center"/>
      <protection locked="0"/>
    </xf>
    <xf numFmtId="0" fontId="8" fillId="14" borderId="11" xfId="0" applyFont="1" applyFill="1" applyBorder="1" applyAlignment="1" applyProtection="1">
      <alignment horizontal="left" vertical="center"/>
      <protection locked="0"/>
    </xf>
    <xf numFmtId="0" fontId="2" fillId="14" borderId="11" xfId="0" applyFont="1" applyFill="1" applyBorder="1" applyAlignment="1" applyProtection="1">
      <alignment horizontal="center" vertical="center"/>
      <protection locked="0"/>
    </xf>
    <xf numFmtId="43" fontId="8" fillId="14" borderId="11" xfId="23" applyNumberFormat="1" applyFont="1" applyFill="1" applyBorder="1" applyAlignment="1" applyProtection="1">
      <alignment horizontal="center" vertical="center"/>
      <protection locked="0"/>
    </xf>
    <xf numFmtId="43" fontId="2" fillId="14" borderId="11" xfId="23" applyNumberFormat="1" applyFont="1" applyFill="1" applyBorder="1" applyAlignment="1" applyProtection="1">
      <alignment horizontal="center" vertical="center"/>
      <protection locked="0"/>
    </xf>
    <xf numFmtId="43" fontId="2" fillId="14" borderId="12" xfId="23" applyNumberFormat="1" applyFont="1" applyFill="1" applyBorder="1" applyAlignment="1" applyProtection="1">
      <alignment horizontal="center" vertical="center"/>
      <protection locked="0"/>
    </xf>
    <xf numFmtId="43" fontId="2" fillId="14" borderId="15" xfId="23" applyNumberFormat="1" applyFont="1" applyFill="1" applyBorder="1" applyAlignment="1" applyProtection="1">
      <alignment horizontal="center" vertical="center"/>
      <protection locked="0"/>
    </xf>
    <xf numFmtId="43" fontId="8" fillId="7" borderId="11" xfId="23" applyNumberFormat="1" applyFont="1" applyFill="1" applyBorder="1" applyAlignment="1" applyProtection="1">
      <alignment vertical="center"/>
      <protection locked="0"/>
    </xf>
    <xf numFmtId="43" fontId="8" fillId="7" borderId="14" xfId="23" applyNumberFormat="1" applyFont="1" applyFill="1" applyBorder="1" applyAlignment="1" applyProtection="1">
      <alignment vertical="center"/>
      <protection locked="0"/>
    </xf>
    <xf numFmtId="49" fontId="10" fillId="10" borderId="11" xfId="0" applyNumberFormat="1" applyFont="1" applyFill="1" applyBorder="1" applyAlignment="1" applyProtection="1">
      <alignment horizontal="left" vertical="center"/>
      <protection locked="0"/>
    </xf>
    <xf numFmtId="49" fontId="10" fillId="10" borderId="11" xfId="0" applyNumberFormat="1" applyFont="1" applyFill="1" applyBorder="1" applyAlignment="1" applyProtection="1">
      <alignment horizontal="center" vertical="center"/>
      <protection locked="0"/>
    </xf>
    <xf numFmtId="49" fontId="10" fillId="10" borderId="11" xfId="23" applyNumberFormat="1" applyFont="1" applyFill="1" applyBorder="1" applyAlignment="1" applyProtection="1">
      <alignment horizontal="center" vertical="center"/>
      <protection locked="0"/>
    </xf>
    <xf numFmtId="0" fontId="8" fillId="21" borderId="11" xfId="0" applyFont="1" applyFill="1" applyBorder="1" applyAlignment="1" applyProtection="1">
      <alignment horizontal="left" vertical="center"/>
      <protection locked="0"/>
    </xf>
    <xf numFmtId="0" fontId="2" fillId="21" borderId="11" xfId="0" applyFont="1" applyFill="1" applyBorder="1" applyAlignment="1" applyProtection="1">
      <alignment vertical="center"/>
      <protection locked="0"/>
    </xf>
    <xf numFmtId="49" fontId="9" fillId="21" borderId="11" xfId="72" applyNumberFormat="1" applyFont="1" applyFill="1" applyBorder="1" applyAlignment="1" applyProtection="1">
      <alignment horizontal="center" vertical="center"/>
      <protection locked="0"/>
    </xf>
    <xf numFmtId="181" fontId="9" fillId="21" borderId="11" xfId="72" applyNumberFormat="1" applyFont="1" applyFill="1" applyBorder="1" applyAlignment="1" applyProtection="1">
      <alignment vertical="center"/>
      <protection locked="0"/>
    </xf>
    <xf numFmtId="182" fontId="8" fillId="21" borderId="11" xfId="73" applyNumberFormat="1" applyFont="1" applyFill="1" applyBorder="1" applyAlignment="1" applyProtection="1">
      <alignment vertical="center"/>
      <protection locked="0"/>
    </xf>
    <xf numFmtId="49" fontId="9" fillId="0" borderId="11" xfId="72" applyNumberFormat="1" applyFont="1" applyFill="1" applyBorder="1" applyAlignment="1" applyProtection="1">
      <alignment horizontal="center" vertical="center"/>
      <protection locked="0"/>
    </xf>
    <xf numFmtId="49" fontId="3" fillId="0" borderId="11" xfId="72" applyNumberFormat="1" applyFont="1" applyFill="1" applyBorder="1" applyAlignment="1" applyProtection="1">
      <alignment horizontal="center" vertical="center"/>
      <protection locked="0"/>
    </xf>
    <xf numFmtId="181" fontId="9" fillId="0" borderId="11" xfId="72" applyNumberFormat="1" applyFont="1" applyFill="1" applyBorder="1" applyAlignment="1" applyProtection="1">
      <alignment vertical="center"/>
      <protection locked="0"/>
    </xf>
    <xf numFmtId="182" fontId="9" fillId="0" borderId="11" xfId="73" applyNumberFormat="1" applyFont="1" applyFill="1" applyBorder="1" applyAlignment="1" applyProtection="1">
      <alignment vertical="center"/>
      <protection locked="0"/>
    </xf>
    <xf numFmtId="0" fontId="9" fillId="24" borderId="11" xfId="0" applyFont="1" applyFill="1" applyBorder="1" applyAlignment="1" applyProtection="1">
      <alignment horizontal="left" vertical="center"/>
      <protection locked="0"/>
    </xf>
    <xf numFmtId="181" fontId="9" fillId="0" borderId="11" xfId="73" applyNumberFormat="1" applyFont="1" applyFill="1" applyBorder="1" applyAlignment="1" applyProtection="1">
      <alignment vertical="center"/>
      <protection locked="0"/>
    </xf>
    <xf numFmtId="49" fontId="8" fillId="21" borderId="11" xfId="72" applyNumberFormat="1" applyFont="1" applyFill="1" applyBorder="1" applyAlignment="1" applyProtection="1">
      <alignment horizontal="center" vertical="center"/>
      <protection locked="0"/>
    </xf>
    <xf numFmtId="181" fontId="8" fillId="21" borderId="11" xfId="73" applyNumberFormat="1" applyFont="1" applyFill="1" applyBorder="1" applyAlignment="1" applyProtection="1">
      <alignment vertical="center"/>
      <protection locked="0"/>
    </xf>
    <xf numFmtId="182" fontId="9" fillId="21" borderId="11" xfId="73" applyNumberFormat="1" applyFont="1" applyFill="1" applyBorder="1" applyAlignment="1" applyProtection="1">
      <alignment vertical="center"/>
      <protection locked="0"/>
    </xf>
    <xf numFmtId="43" fontId="8" fillId="0" borderId="11" xfId="23" applyNumberFormat="1" applyFont="1" applyFill="1" applyBorder="1" applyAlignment="1" applyProtection="1">
      <alignment horizontal="center" vertical="center"/>
      <protection locked="0"/>
    </xf>
    <xf numFmtId="0" fontId="2" fillId="21" borderId="11" xfId="0" applyFont="1" applyFill="1" applyBorder="1" applyAlignment="1" applyProtection="1">
      <alignment horizontal="left" vertical="center"/>
      <protection locked="0"/>
    </xf>
    <xf numFmtId="49" fontId="2" fillId="21" borderId="11" xfId="72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49" fontId="2" fillId="0" borderId="11" xfId="72" applyNumberFormat="1" applyFont="1" applyFill="1" applyBorder="1" applyAlignment="1" applyProtection="1">
      <alignment horizontal="center" vertical="center"/>
      <protection locked="0"/>
    </xf>
    <xf numFmtId="181" fontId="8" fillId="0" borderId="11" xfId="73" applyNumberFormat="1" applyFont="1" applyFill="1" applyBorder="1" applyAlignment="1" applyProtection="1">
      <alignment vertical="center"/>
      <protection locked="0"/>
    </xf>
    <xf numFmtId="49" fontId="3" fillId="21" borderId="11" xfId="72" applyNumberFormat="1" applyFont="1" applyFill="1" applyBorder="1" applyAlignment="1" applyProtection="1">
      <alignment horizontal="center" vertical="center"/>
      <protection locked="0"/>
    </xf>
    <xf numFmtId="181" fontId="9" fillId="21" borderId="11" xfId="73" applyNumberFormat="1" applyFont="1" applyFill="1" applyBorder="1" applyAlignment="1" applyProtection="1">
      <alignment vertical="center"/>
      <protection locked="0"/>
    </xf>
    <xf numFmtId="43" fontId="9" fillId="21" borderId="11" xfId="23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43" fontId="8" fillId="13" borderId="11" xfId="23" applyNumberFormat="1" applyFont="1" applyFill="1" applyBorder="1" applyAlignment="1" applyProtection="1">
      <alignment vertical="center"/>
      <protection/>
    </xf>
    <xf numFmtId="43" fontId="8" fillId="13" borderId="18" xfId="23" applyNumberFormat="1" applyFont="1" applyFill="1" applyBorder="1" applyAlignment="1" applyProtection="1">
      <alignment vertical="center"/>
      <protection/>
    </xf>
    <xf numFmtId="9" fontId="2" fillId="0" borderId="0" xfId="26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left" vertical="center"/>
      <protection locked="0"/>
    </xf>
    <xf numFmtId="0" fontId="25" fillId="0" borderId="0" xfId="0" applyFont="1" applyFill="1" applyAlignment="1" applyProtection="1">
      <alignment horizontal="left" vertical="center"/>
      <protection locked="0"/>
    </xf>
    <xf numFmtId="43" fontId="25" fillId="0" borderId="0" xfId="23" applyNumberFormat="1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43" fontId="9" fillId="0" borderId="0" xfId="23" applyNumberFormat="1" applyFont="1" applyFill="1" applyAlignment="1" applyProtection="1">
      <alignment horizontal="center" vertical="center"/>
      <protection locked="0"/>
    </xf>
    <xf numFmtId="10" fontId="2" fillId="0" borderId="0" xfId="26" applyNumberFormat="1" applyFont="1" applyFill="1" applyAlignment="1" applyProtection="1">
      <alignment horizontal="left" vertical="center"/>
      <protection locked="0"/>
    </xf>
    <xf numFmtId="10" fontId="8" fillId="0" borderId="0" xfId="26" applyNumberFormat="1" applyFont="1" applyFill="1" applyAlignment="1" applyProtection="1">
      <alignment horizontal="left" vertical="center"/>
      <protection locked="0"/>
    </xf>
    <xf numFmtId="182" fontId="2" fillId="14" borderId="12" xfId="23" applyNumberFormat="1" applyFont="1" applyFill="1" applyBorder="1" applyAlignment="1" applyProtection="1">
      <alignment horizontal="center" vertical="center" wrapText="1"/>
      <protection locked="0"/>
    </xf>
    <xf numFmtId="0" fontId="2" fillId="14" borderId="12" xfId="71" applyFont="1" applyFill="1" applyBorder="1" applyAlignment="1" applyProtection="1">
      <alignment horizontal="center" vertical="center" wrapText="1"/>
      <protection locked="0"/>
    </xf>
    <xf numFmtId="43" fontId="8" fillId="14" borderId="17" xfId="23" applyNumberFormat="1" applyFont="1" applyFill="1" applyBorder="1" applyAlignment="1" applyProtection="1">
      <alignment horizontal="center" vertical="center"/>
      <protection locked="0"/>
    </xf>
    <xf numFmtId="182" fontId="8" fillId="14" borderId="13" xfId="23" applyNumberFormat="1" applyFont="1" applyFill="1" applyBorder="1" applyAlignment="1" applyProtection="1">
      <alignment horizontal="center" vertical="center" wrapText="1"/>
      <protection locked="0"/>
    </xf>
    <xf numFmtId="0" fontId="8" fillId="14" borderId="13" xfId="71" applyFont="1" applyFill="1" applyBorder="1" applyAlignment="1" applyProtection="1">
      <alignment horizontal="center" vertical="center" wrapText="1"/>
      <protection locked="0"/>
    </xf>
    <xf numFmtId="182" fontId="8" fillId="14" borderId="14" xfId="23" applyNumberFormat="1" applyFont="1" applyFill="1" applyBorder="1" applyAlignment="1" applyProtection="1">
      <alignment horizontal="center" vertical="center" wrapText="1"/>
      <protection locked="0"/>
    </xf>
    <xf numFmtId="0" fontId="8" fillId="14" borderId="14" xfId="71" applyFont="1" applyFill="1" applyBorder="1" applyAlignment="1" applyProtection="1">
      <alignment horizontal="center" vertical="center" wrapText="1"/>
      <protection locked="0"/>
    </xf>
    <xf numFmtId="49" fontId="10" fillId="10" borderId="11" xfId="23" applyNumberFormat="1" applyFont="1" applyFill="1" applyBorder="1" applyAlignment="1" applyProtection="1">
      <alignment horizontal="center" vertical="center"/>
      <protection/>
    </xf>
    <xf numFmtId="49" fontId="10" fillId="10" borderId="14" xfId="23" applyNumberFormat="1" applyFont="1" applyFill="1" applyBorder="1" applyAlignment="1" applyProtection="1">
      <alignment horizontal="center" vertical="center" wrapText="1"/>
      <protection locked="0"/>
    </xf>
    <xf numFmtId="49" fontId="10" fillId="10" borderId="14" xfId="26" applyNumberFormat="1" applyFont="1" applyFill="1" applyBorder="1" applyAlignment="1" applyProtection="1">
      <alignment horizontal="center" vertical="center" wrapText="1"/>
      <protection locked="0"/>
    </xf>
    <xf numFmtId="49" fontId="10" fillId="10" borderId="14" xfId="0" applyNumberFormat="1" applyFont="1" applyFill="1" applyBorder="1" applyAlignment="1" applyProtection="1">
      <alignment horizontal="left" vertical="center" wrapText="1"/>
      <protection locked="0"/>
    </xf>
    <xf numFmtId="9" fontId="9" fillId="21" borderId="11" xfId="26" applyNumberFormat="1" applyFont="1" applyFill="1" applyBorder="1" applyAlignment="1" applyProtection="1">
      <alignment vertical="center"/>
      <protection/>
    </xf>
    <xf numFmtId="0" fontId="3" fillId="21" borderId="12" xfId="0" applyFont="1" applyFill="1" applyBorder="1" applyAlignment="1" applyProtection="1">
      <alignment horizontal="left" vertical="center" wrapText="1"/>
      <protection locked="0"/>
    </xf>
    <xf numFmtId="43" fontId="8" fillId="0" borderId="11" xfId="23" applyNumberFormat="1" applyFont="1" applyFill="1" applyBorder="1" applyAlignment="1" applyProtection="1">
      <alignment vertical="center"/>
      <protection/>
    </xf>
    <xf numFmtId="9" fontId="9" fillId="0" borderId="11" xfId="26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21" borderId="11" xfId="0" applyFont="1" applyFill="1" applyBorder="1" applyAlignment="1" applyProtection="1">
      <alignment horizontal="left" vertical="center" wrapText="1"/>
      <protection locked="0"/>
    </xf>
    <xf numFmtId="9" fontId="9" fillId="0" borderId="11" xfId="26" applyNumberFormat="1" applyFont="1" applyFill="1" applyBorder="1" applyAlignment="1" applyProtection="1">
      <alignment vertical="center"/>
      <protection/>
    </xf>
    <xf numFmtId="0" fontId="2" fillId="21" borderId="11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43" fontId="8" fillId="21" borderId="11" xfId="23" applyNumberFormat="1" applyFont="1" applyFill="1" applyBorder="1" applyAlignment="1" applyProtection="1">
      <alignment vertical="center"/>
      <protection/>
    </xf>
    <xf numFmtId="0" fontId="8" fillId="13" borderId="11" xfId="0" applyFont="1" applyFill="1" applyBorder="1" applyAlignment="1" applyProtection="1">
      <alignment horizontal="left" vertical="center" wrapText="1"/>
      <protection/>
    </xf>
    <xf numFmtId="0" fontId="8" fillId="13" borderId="18" xfId="0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>
      <alignment horizontal="left"/>
    </xf>
    <xf numFmtId="0" fontId="9" fillId="0" borderId="0" xfId="26" applyNumberFormat="1" applyFont="1" applyFill="1" applyAlignment="1" applyProtection="1">
      <alignment horizontal="left" vertical="center" wrapText="1"/>
      <protection locked="0"/>
    </xf>
    <xf numFmtId="10" fontId="25" fillId="0" borderId="0" xfId="26" applyNumberFormat="1" applyFont="1" applyFill="1" applyAlignment="1" applyProtection="1">
      <alignment horizontal="left" vertical="center"/>
      <protection locked="0"/>
    </xf>
    <xf numFmtId="10" fontId="9" fillId="0" borderId="0" xfId="26" applyNumberFormat="1" applyFont="1" applyFill="1" applyAlignment="1" applyProtection="1">
      <alignment horizontal="left" vertical="center"/>
      <protection locked="0"/>
    </xf>
  </cellXfs>
  <cellStyles count="61">
    <cellStyle name="Normal" xfId="0"/>
    <cellStyle name="Currency [0]" xfId="15"/>
    <cellStyle name="@ET_Style?CF_Style_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@ET_Style?CF_Style_7" xfId="42"/>
    <cellStyle name="20% - 强调文字颜色 6" xfId="43"/>
    <cellStyle name="强调文字颜色 2" xfId="44"/>
    <cellStyle name="链接单元格" xfId="45"/>
    <cellStyle name="常规_1-项目资金使用情况报告_2" xfId="46"/>
    <cellStyle name="汇总" xfId="47"/>
    <cellStyle name="好" xfId="48"/>
    <cellStyle name="适中" xfId="49"/>
    <cellStyle name="@ET_Style?CF_Style_6" xfId="50"/>
    <cellStyle name="20% - 强调文字颜色 5" xfId="51"/>
    <cellStyle name="强调文字颜色 1" xfId="52"/>
    <cellStyle name="@ET_Style?CF_Style_2" xfId="53"/>
    <cellStyle name="20% - 强调文字颜色 1" xfId="54"/>
    <cellStyle name="40% - 强调文字颜色 1" xfId="55"/>
    <cellStyle name="@ET_Style?CF_Style_3" xfId="56"/>
    <cellStyle name="20% - 强调文字颜色 2" xfId="57"/>
    <cellStyle name="40% - 强调文字颜色 2" xfId="58"/>
    <cellStyle name="@ET_Style?CF_Style_8" xfId="59"/>
    <cellStyle name="强调文字颜色 3" xfId="60"/>
    <cellStyle name="强调文字颜色 4" xfId="61"/>
    <cellStyle name="@ET_Style?CF_Style_5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_【一天公益】附件二：项目资金使用报告" xfId="71"/>
    <cellStyle name="常规 2" xfId="72"/>
    <cellStyle name="千位分隔 2" xfId="73"/>
    <cellStyle name="@ET_Style?CF_Style_1" xfId="74"/>
  </cellStyles>
  <dxfs count="3">
    <dxf>
      <font>
        <b val="0"/>
        <color rgb="FFFF0000"/>
      </font>
      <fill>
        <patternFill patternType="solid">
          <fgColor indexed="65"/>
          <bgColor rgb="FFFF8080"/>
        </patternFill>
      </fill>
      <border/>
    </dxf>
    <dxf>
      <font>
        <b val="0"/>
        <color rgb="FFFF0000"/>
      </font>
      <border/>
    </dxf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M14" sqref="M14"/>
    </sheetView>
  </sheetViews>
  <sheetFormatPr defaultColWidth="9.00390625" defaultRowHeight="14.25"/>
  <cols>
    <col min="1" max="1" width="5.50390625" style="115" customWidth="1"/>
    <col min="2" max="2" width="13.00390625" style="6" customWidth="1"/>
    <col min="3" max="3" width="5.375" style="5" customWidth="1"/>
    <col min="4" max="4" width="7.375" style="5" customWidth="1"/>
    <col min="5" max="5" width="6.75390625" style="6" customWidth="1"/>
    <col min="6" max="6" width="11.375" style="205" customWidth="1"/>
    <col min="7" max="7" width="11.50390625" style="118" customWidth="1"/>
    <col min="8" max="8" width="11.625" style="118" customWidth="1"/>
    <col min="9" max="9" width="11.125" style="118" customWidth="1"/>
    <col min="10" max="10" width="11.25390625" style="118" customWidth="1"/>
    <col min="11" max="11" width="11.375" style="118" customWidth="1"/>
    <col min="12" max="12" width="9.25390625" style="11" customWidth="1"/>
    <col min="13" max="13" width="17.125" style="206" customWidth="1"/>
  </cols>
  <sheetData>
    <row r="1" spans="1:13" ht="19.5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5" customHeight="1">
      <c r="A2" s="14" t="s">
        <v>1</v>
      </c>
      <c r="B2" s="14"/>
      <c r="C2" s="14"/>
      <c r="D2" s="14"/>
      <c r="E2" s="14"/>
      <c r="F2" s="14"/>
      <c r="G2" s="207" t="s">
        <v>2</v>
      </c>
      <c r="H2" s="207"/>
      <c r="I2" s="126"/>
      <c r="J2" s="126"/>
      <c r="K2" s="126"/>
      <c r="L2" s="252" t="s">
        <v>3</v>
      </c>
      <c r="M2" s="253"/>
    </row>
    <row r="3" spans="1:13" ht="15" customHeight="1">
      <c r="A3" s="208" t="s">
        <v>4</v>
      </c>
      <c r="B3" s="19" t="s">
        <v>5</v>
      </c>
      <c r="C3" s="19" t="s">
        <v>6</v>
      </c>
      <c r="D3" s="209" t="s">
        <v>7</v>
      </c>
      <c r="E3" s="19" t="s">
        <v>8</v>
      </c>
      <c r="F3" s="210" t="s">
        <v>9</v>
      </c>
      <c r="G3" s="211" t="s">
        <v>10</v>
      </c>
      <c r="H3" s="212"/>
      <c r="I3" s="212"/>
      <c r="J3" s="211"/>
      <c r="K3" s="254" t="s">
        <v>11</v>
      </c>
      <c r="L3" s="60" t="s">
        <v>12</v>
      </c>
      <c r="M3" s="255" t="s">
        <v>13</v>
      </c>
    </row>
    <row r="4" spans="1:13" ht="15" customHeight="1">
      <c r="A4" s="208"/>
      <c r="B4" s="19"/>
      <c r="C4" s="19"/>
      <c r="D4" s="19"/>
      <c r="E4" s="19"/>
      <c r="F4" s="210"/>
      <c r="G4" s="213" t="s">
        <v>14</v>
      </c>
      <c r="H4" s="211" t="s">
        <v>15</v>
      </c>
      <c r="I4" s="211" t="s">
        <v>16</v>
      </c>
      <c r="J4" s="256" t="s">
        <v>17</v>
      </c>
      <c r="K4" s="257"/>
      <c r="L4" s="64"/>
      <c r="M4" s="258"/>
    </row>
    <row r="5" spans="1:13" ht="15" customHeight="1">
      <c r="A5" s="208"/>
      <c r="B5" s="19"/>
      <c r="C5" s="19"/>
      <c r="D5" s="19"/>
      <c r="E5" s="19"/>
      <c r="F5" s="210"/>
      <c r="G5" s="214">
        <v>48000</v>
      </c>
      <c r="H5" s="215"/>
      <c r="I5" s="215"/>
      <c r="J5" s="244">
        <v>60000</v>
      </c>
      <c r="K5" s="259"/>
      <c r="L5" s="70"/>
      <c r="M5" s="260"/>
    </row>
    <row r="6" spans="1:13" s="202" customFormat="1" ht="18.75" customHeight="1">
      <c r="A6" s="216"/>
      <c r="B6" s="217"/>
      <c r="C6" s="217"/>
      <c r="D6" s="217"/>
      <c r="E6" s="217"/>
      <c r="F6" s="218">
        <v>1</v>
      </c>
      <c r="G6" s="218" t="s">
        <v>18</v>
      </c>
      <c r="H6" s="218" t="s">
        <v>19</v>
      </c>
      <c r="I6" s="218" t="s">
        <v>20</v>
      </c>
      <c r="J6" s="261" t="s">
        <v>21</v>
      </c>
      <c r="K6" s="262" t="s">
        <v>22</v>
      </c>
      <c r="L6" s="263" t="s">
        <v>23</v>
      </c>
      <c r="M6" s="264"/>
    </row>
    <row r="7" spans="1:13" ht="15" customHeight="1">
      <c r="A7" s="219" t="s">
        <v>24</v>
      </c>
      <c r="B7" s="220" t="s">
        <v>25</v>
      </c>
      <c r="C7" s="221"/>
      <c r="D7" s="221"/>
      <c r="E7" s="222"/>
      <c r="F7" s="223">
        <v>9200</v>
      </c>
      <c r="G7" s="223">
        <v>9847</v>
      </c>
      <c r="H7" s="223"/>
      <c r="I7" s="223"/>
      <c r="J7" s="223">
        <v>9847</v>
      </c>
      <c r="K7" s="223">
        <v>-647</v>
      </c>
      <c r="L7" s="265">
        <v>0</v>
      </c>
      <c r="M7" s="266"/>
    </row>
    <row r="8" spans="1:13" s="203" customFormat="1" ht="15" customHeight="1">
      <c r="A8" s="163" t="s">
        <v>26</v>
      </c>
      <c r="B8" s="164"/>
      <c r="C8" s="224"/>
      <c r="D8" s="225"/>
      <c r="E8" s="226"/>
      <c r="F8" s="227"/>
      <c r="G8" s="168"/>
      <c r="H8" s="168"/>
      <c r="I8" s="168"/>
      <c r="J8" s="267"/>
      <c r="K8" s="267">
        <v>0</v>
      </c>
      <c r="L8" s="268"/>
      <c r="M8" s="269"/>
    </row>
    <row r="9" spans="1:13" ht="15" customHeight="1">
      <c r="A9" s="228" t="s">
        <v>27</v>
      </c>
      <c r="B9" s="164"/>
      <c r="C9" s="224"/>
      <c r="D9" s="225"/>
      <c r="E9" s="229"/>
      <c r="F9" s="227"/>
      <c r="G9" s="176"/>
      <c r="H9" s="176"/>
      <c r="I9" s="176"/>
      <c r="J9" s="267"/>
      <c r="K9" s="267"/>
      <c r="L9" s="268"/>
      <c r="M9" s="270"/>
    </row>
    <row r="10" spans="1:13" ht="15" customHeight="1">
      <c r="A10" s="219" t="s">
        <v>28</v>
      </c>
      <c r="B10" s="220" t="s">
        <v>29</v>
      </c>
      <c r="C10" s="230"/>
      <c r="D10" s="230"/>
      <c r="E10" s="231"/>
      <c r="F10" s="232">
        <v>3600</v>
      </c>
      <c r="G10" s="232">
        <v>3650</v>
      </c>
      <c r="H10" s="232"/>
      <c r="I10" s="232"/>
      <c r="J10" s="232">
        <v>3650</v>
      </c>
      <c r="K10" s="232">
        <v>-50</v>
      </c>
      <c r="L10" s="265">
        <v>0</v>
      </c>
      <c r="M10" s="271"/>
    </row>
    <row r="11" spans="1:13" ht="15" customHeight="1">
      <c r="A11" s="163" t="s">
        <v>30</v>
      </c>
      <c r="B11" s="164"/>
      <c r="C11" s="224"/>
      <c r="D11" s="225"/>
      <c r="E11" s="229"/>
      <c r="F11" s="227"/>
      <c r="G11" s="176"/>
      <c r="H11" s="177"/>
      <c r="I11" s="177"/>
      <c r="J11" s="267"/>
      <c r="K11" s="267">
        <f aca="true" t="shared" si="0" ref="K11:K15">F11-J11</f>
        <v>0</v>
      </c>
      <c r="L11" s="272">
        <v>0</v>
      </c>
      <c r="M11" s="270"/>
    </row>
    <row r="12" spans="1:13" ht="15" customHeight="1">
      <c r="A12" s="163" t="s">
        <v>31</v>
      </c>
      <c r="B12" s="164"/>
      <c r="C12" s="224"/>
      <c r="D12" s="225"/>
      <c r="E12" s="229"/>
      <c r="F12" s="227"/>
      <c r="G12" s="168"/>
      <c r="H12" s="233"/>
      <c r="I12" s="233"/>
      <c r="J12" s="267"/>
      <c r="K12" s="267">
        <f t="shared" si="0"/>
        <v>0</v>
      </c>
      <c r="L12" s="268"/>
      <c r="M12" s="270"/>
    </row>
    <row r="13" spans="1:13" ht="15" customHeight="1">
      <c r="A13" s="219" t="s">
        <v>32</v>
      </c>
      <c r="B13" s="234" t="s">
        <v>33</v>
      </c>
      <c r="C13" s="230"/>
      <c r="D13" s="235"/>
      <c r="E13" s="231"/>
      <c r="F13" s="232">
        <v>16100</v>
      </c>
      <c r="G13" s="232">
        <v>15743</v>
      </c>
      <c r="H13" s="232"/>
      <c r="I13" s="232"/>
      <c r="J13" s="232">
        <v>15743</v>
      </c>
      <c r="K13" s="232">
        <v>357</v>
      </c>
      <c r="L13" s="265">
        <v>0</v>
      </c>
      <c r="M13" s="273"/>
    </row>
    <row r="14" spans="1:13" ht="15" customHeight="1">
      <c r="A14" s="163" t="s">
        <v>34</v>
      </c>
      <c r="B14" s="164"/>
      <c r="C14" s="224"/>
      <c r="D14" s="225"/>
      <c r="E14" s="229"/>
      <c r="F14" s="227"/>
      <c r="G14" s="168"/>
      <c r="H14" s="168"/>
      <c r="I14" s="168"/>
      <c r="J14" s="267"/>
      <c r="K14" s="267">
        <v>0</v>
      </c>
      <c r="L14" s="272">
        <v>0</v>
      </c>
      <c r="M14" s="270"/>
    </row>
    <row r="15" spans="1:13" s="204" customFormat="1" ht="15" customHeight="1">
      <c r="A15" s="163" t="s">
        <v>35</v>
      </c>
      <c r="B15" s="236"/>
      <c r="C15" s="224"/>
      <c r="D15" s="237"/>
      <c r="E15" s="238"/>
      <c r="F15" s="227"/>
      <c r="G15" s="233"/>
      <c r="H15" s="233"/>
      <c r="I15" s="233"/>
      <c r="J15" s="267">
        <f>SUM(G15:I15)</f>
        <v>0</v>
      </c>
      <c r="K15" s="267">
        <f t="shared" si="0"/>
        <v>0</v>
      </c>
      <c r="L15" s="268"/>
      <c r="M15" s="274"/>
    </row>
    <row r="16" spans="1:13" s="204" customFormat="1" ht="15" customHeight="1">
      <c r="A16" s="219" t="s">
        <v>36</v>
      </c>
      <c r="B16" s="234" t="s">
        <v>37</v>
      </c>
      <c r="C16" s="230"/>
      <c r="D16" s="235"/>
      <c r="E16" s="231"/>
      <c r="F16" s="232">
        <v>28800</v>
      </c>
      <c r="G16" s="232">
        <v>28800</v>
      </c>
      <c r="H16" s="232"/>
      <c r="I16" s="232"/>
      <c r="J16" s="232">
        <v>28800</v>
      </c>
      <c r="K16" s="232">
        <v>0</v>
      </c>
      <c r="L16" s="265">
        <v>0</v>
      </c>
      <c r="M16" s="273"/>
    </row>
    <row r="17" spans="1:13" ht="15" customHeight="1">
      <c r="A17" s="163" t="s">
        <v>38</v>
      </c>
      <c r="B17" s="164"/>
      <c r="C17" s="224"/>
      <c r="D17" s="225"/>
      <c r="E17" s="229"/>
      <c r="F17" s="227"/>
      <c r="G17" s="168"/>
      <c r="H17" s="168"/>
      <c r="I17" s="168"/>
      <c r="J17" s="267"/>
      <c r="K17" s="267">
        <v>0</v>
      </c>
      <c r="L17" s="272">
        <v>0</v>
      </c>
      <c r="M17" s="270"/>
    </row>
    <row r="18" spans="1:13" ht="15" customHeight="1">
      <c r="A18" s="219" t="s">
        <v>39</v>
      </c>
      <c r="B18" s="135" t="s">
        <v>40</v>
      </c>
      <c r="C18" s="221"/>
      <c r="D18" s="239"/>
      <c r="E18" s="240"/>
      <c r="F18" s="232">
        <v>1800</v>
      </c>
      <c r="G18" s="241">
        <v>1799.81</v>
      </c>
      <c r="H18" s="241"/>
      <c r="I18" s="241"/>
      <c r="J18" s="275">
        <v>1799.81</v>
      </c>
      <c r="K18" s="275">
        <v>0.19</v>
      </c>
      <c r="L18" s="265"/>
      <c r="M18" s="271"/>
    </row>
    <row r="19" spans="1:13" ht="15" customHeight="1">
      <c r="A19" s="242"/>
      <c r="B19" s="243"/>
      <c r="C19" s="224"/>
      <c r="D19" s="225"/>
      <c r="E19" s="229"/>
      <c r="F19" s="227"/>
      <c r="G19" s="168"/>
      <c r="H19" s="168"/>
      <c r="I19" s="168"/>
      <c r="J19" s="267"/>
      <c r="K19" s="267"/>
      <c r="L19" s="272"/>
      <c r="M19" s="270"/>
    </row>
    <row r="20" spans="1:13" ht="15" customHeight="1">
      <c r="A20" s="219" t="s">
        <v>41</v>
      </c>
      <c r="B20" s="135" t="s">
        <v>42</v>
      </c>
      <c r="C20" s="221"/>
      <c r="D20" s="239"/>
      <c r="E20" s="240"/>
      <c r="F20" s="232">
        <v>500</v>
      </c>
      <c r="G20" s="241">
        <v>480</v>
      </c>
      <c r="H20" s="241"/>
      <c r="I20" s="241"/>
      <c r="J20" s="275">
        <v>480</v>
      </c>
      <c r="K20" s="275">
        <v>20</v>
      </c>
      <c r="L20" s="265"/>
      <c r="M20" s="271"/>
    </row>
    <row r="21" spans="1:13" ht="15" customHeight="1">
      <c r="A21" s="163"/>
      <c r="B21" s="164"/>
      <c r="C21" s="224"/>
      <c r="D21" s="225"/>
      <c r="E21" s="229"/>
      <c r="F21" s="227"/>
      <c r="G21" s="168"/>
      <c r="H21" s="168"/>
      <c r="I21" s="168"/>
      <c r="J21" s="267"/>
      <c r="K21" s="267"/>
      <c r="L21" s="272"/>
      <c r="M21" s="270"/>
    </row>
    <row r="22" spans="1:13" ht="15" customHeight="1">
      <c r="A22" s="89" t="s">
        <v>43</v>
      </c>
      <c r="B22" s="89"/>
      <c r="C22" s="89"/>
      <c r="D22" s="89"/>
      <c r="E22" s="89"/>
      <c r="F22" s="244">
        <f>SUM(F7,F10,F13,F16,F18,F20)</f>
        <v>60000</v>
      </c>
      <c r="G22" s="244">
        <f>SUM(G7:G20)</f>
        <v>60319.81</v>
      </c>
      <c r="H22" s="244">
        <f aca="true" t="shared" si="1" ref="F22:J22">H7+H10+H13+H16</f>
        <v>0</v>
      </c>
      <c r="I22" s="244">
        <f t="shared" si="1"/>
        <v>0</v>
      </c>
      <c r="J22" s="244">
        <f>SUM(J7:J20)</f>
        <v>60319.81</v>
      </c>
      <c r="K22" s="244">
        <f>F22-J22</f>
        <v>-319.8099999999977</v>
      </c>
      <c r="L22" s="77">
        <f>K22/F22</f>
        <v>-0.005330166666666628</v>
      </c>
      <c r="M22" s="276"/>
    </row>
    <row r="23" spans="1:13" ht="15" customHeight="1">
      <c r="A23" s="92" t="s">
        <v>44</v>
      </c>
      <c r="B23" s="89"/>
      <c r="C23" s="89"/>
      <c r="D23" s="89"/>
      <c r="E23" s="89"/>
      <c r="F23" s="245"/>
      <c r="G23" s="244">
        <f aca="true" t="shared" si="2" ref="G23:J23">G5-G22</f>
        <v>-12319.809999999998</v>
      </c>
      <c r="H23" s="244">
        <f t="shared" si="2"/>
        <v>0</v>
      </c>
      <c r="I23" s="244"/>
      <c r="J23" s="244">
        <f t="shared" si="2"/>
        <v>-319.8099999999977</v>
      </c>
      <c r="K23" s="245"/>
      <c r="L23" s="245"/>
      <c r="M23" s="277"/>
    </row>
    <row r="24" spans="1:13" ht="21" customHeight="1">
      <c r="A24" s="190"/>
      <c r="B24" s="246" t="s">
        <v>45</v>
      </c>
      <c r="C24" s="246"/>
      <c r="D24" s="246"/>
      <c r="E24" s="246"/>
      <c r="F24" s="246"/>
      <c r="G24" s="126" t="s">
        <v>46</v>
      </c>
      <c r="H24" s="126"/>
      <c r="I24" s="126"/>
      <c r="J24" s="126"/>
      <c r="K24" s="252" t="s">
        <v>47</v>
      </c>
      <c r="L24" s="252"/>
      <c r="M24" s="252"/>
    </row>
    <row r="25" spans="1:13" ht="14.25">
      <c r="A25" s="193"/>
      <c r="B25" s="193"/>
      <c r="C25" s="193"/>
      <c r="D25" s="193"/>
      <c r="E25" s="193"/>
      <c r="F25" s="193"/>
      <c r="G25" s="194"/>
      <c r="H25" s="194"/>
      <c r="I25" s="194"/>
      <c r="J25" s="194"/>
      <c r="K25" s="278"/>
      <c r="L25" s="278"/>
      <c r="M25" s="278"/>
    </row>
    <row r="26" spans="1:13" ht="14.25">
      <c r="A26" s="195" t="s">
        <v>48</v>
      </c>
      <c r="B26" s="196"/>
      <c r="C26" s="196"/>
      <c r="D26" s="196"/>
      <c r="E26" s="196"/>
      <c r="F26" s="197"/>
      <c r="G26" s="197"/>
      <c r="H26" s="197"/>
      <c r="I26" s="197"/>
      <c r="J26" s="197"/>
      <c r="K26" s="197"/>
      <c r="L26" s="279"/>
      <c r="M26" s="279"/>
    </row>
    <row r="27" spans="1:13" ht="14.25">
      <c r="A27" s="247"/>
      <c r="B27" s="248"/>
      <c r="C27" s="248"/>
      <c r="D27" s="248"/>
      <c r="E27" s="248"/>
      <c r="F27" s="249"/>
      <c r="G27" s="249"/>
      <c r="H27" s="249"/>
      <c r="I27" s="249"/>
      <c r="J27" s="249"/>
      <c r="K27" s="249"/>
      <c r="L27" s="280"/>
      <c r="M27" s="280"/>
    </row>
    <row r="28" spans="1:13" ht="14.25">
      <c r="A28" s="190"/>
      <c r="B28" s="104"/>
      <c r="C28" s="190"/>
      <c r="D28" s="190"/>
      <c r="E28" s="250"/>
      <c r="F28" s="251"/>
      <c r="G28" s="194"/>
      <c r="H28" s="194"/>
      <c r="I28" s="194"/>
      <c r="J28" s="194"/>
      <c r="K28" s="194"/>
      <c r="L28" s="111"/>
      <c r="M28" s="281"/>
    </row>
    <row r="29" spans="1:13" ht="14.25">
      <c r="A29" s="190"/>
      <c r="B29" s="104"/>
      <c r="C29" s="190"/>
      <c r="D29" s="190"/>
      <c r="E29" s="250"/>
      <c r="F29" s="251"/>
      <c r="G29" s="194"/>
      <c r="H29" s="194"/>
      <c r="I29" s="194"/>
      <c r="J29" s="194"/>
      <c r="K29" s="194"/>
      <c r="L29" s="111"/>
      <c r="M29" s="281"/>
    </row>
    <row r="30" spans="1:13" ht="14.25">
      <c r="A30" s="190"/>
      <c r="B30" s="104"/>
      <c r="C30" s="190"/>
      <c r="D30" s="190"/>
      <c r="E30" s="250"/>
      <c r="F30" s="251"/>
      <c r="G30" s="194"/>
      <c r="H30" s="194"/>
      <c r="I30" s="194"/>
      <c r="J30" s="194"/>
      <c r="K30" s="194"/>
      <c r="L30" s="111"/>
      <c r="M30" s="281"/>
    </row>
    <row r="31" spans="1:13" ht="14.25">
      <c r="A31" s="190"/>
      <c r="B31" s="104"/>
      <c r="C31" s="190"/>
      <c r="D31" s="190"/>
      <c r="E31" s="250"/>
      <c r="F31" s="251"/>
      <c r="G31" s="194"/>
      <c r="H31" s="194"/>
      <c r="I31" s="194"/>
      <c r="J31" s="194"/>
      <c r="K31" s="194"/>
      <c r="L31" s="111"/>
      <c r="M31" s="281"/>
    </row>
    <row r="32" spans="1:13" ht="14.25">
      <c r="A32" s="190"/>
      <c r="B32" s="104"/>
      <c r="C32" s="190"/>
      <c r="D32" s="190"/>
      <c r="E32" s="250"/>
      <c r="F32" s="251"/>
      <c r="G32" s="194"/>
      <c r="H32" s="194"/>
      <c r="I32" s="194"/>
      <c r="J32" s="194"/>
      <c r="K32" s="194"/>
      <c r="L32" s="111"/>
      <c r="M32" s="281"/>
    </row>
    <row r="33" spans="1:13" ht="14.25">
      <c r="A33" s="190"/>
      <c r="B33" s="104"/>
      <c r="C33" s="190"/>
      <c r="D33" s="190"/>
      <c r="E33" s="250"/>
      <c r="F33" s="251"/>
      <c r="G33" s="194"/>
      <c r="H33" s="194"/>
      <c r="I33" s="194"/>
      <c r="J33" s="194"/>
      <c r="K33" s="194"/>
      <c r="L33" s="111"/>
      <c r="M33" s="281"/>
    </row>
    <row r="34" spans="1:13" ht="14.25">
      <c r="A34" s="190"/>
      <c r="B34" s="104"/>
      <c r="C34" s="190"/>
      <c r="D34" s="190"/>
      <c r="E34" s="250"/>
      <c r="F34" s="251"/>
      <c r="G34" s="194"/>
      <c r="H34" s="194"/>
      <c r="I34" s="194"/>
      <c r="J34" s="194"/>
      <c r="K34" s="194"/>
      <c r="L34" s="111"/>
      <c r="M34" s="281"/>
    </row>
    <row r="35" spans="1:13" ht="14.25">
      <c r="A35" s="190"/>
      <c r="B35" s="104"/>
      <c r="C35" s="190"/>
      <c r="D35" s="190"/>
      <c r="E35" s="250"/>
      <c r="F35" s="251"/>
      <c r="G35" s="194"/>
      <c r="H35" s="194"/>
      <c r="I35" s="194"/>
      <c r="J35" s="194"/>
      <c r="K35" s="194"/>
      <c r="L35" s="111"/>
      <c r="M35" s="281"/>
    </row>
  </sheetData>
  <sheetProtection/>
  <mergeCells count="23">
    <mergeCell ref="A1:M1"/>
    <mergeCell ref="A2:F2"/>
    <mergeCell ref="G2:K2"/>
    <mergeCell ref="L2:M2"/>
    <mergeCell ref="G3:J3"/>
    <mergeCell ref="A22:E22"/>
    <mergeCell ref="A23:E23"/>
    <mergeCell ref="B24:F24"/>
    <mergeCell ref="G24:J24"/>
    <mergeCell ref="K24:M24"/>
    <mergeCell ref="A25:F25"/>
    <mergeCell ref="K25:M25"/>
    <mergeCell ref="A26:M26"/>
    <mergeCell ref="A27:M27"/>
    <mergeCell ref="A3:A5"/>
    <mergeCell ref="B3:B5"/>
    <mergeCell ref="C3:C5"/>
    <mergeCell ref="D3:D5"/>
    <mergeCell ref="E3:E5"/>
    <mergeCell ref="F3:F5"/>
    <mergeCell ref="K3:K5"/>
    <mergeCell ref="L3:L5"/>
    <mergeCell ref="M3:M5"/>
  </mergeCells>
  <conditionalFormatting sqref="L7:L24">
    <cfRule type="cellIs" priority="1" dxfId="0" operator="lessThanOrEqual" stopIfTrue="1">
      <formula>-0.1</formula>
    </cfRule>
    <cfRule type="cellIs" priority="2" dxfId="0" operator="greaterThanOrEqual" stopIfTrue="1">
      <formula>0.1</formula>
    </cfRule>
  </conditionalFormatting>
  <conditionalFormatting sqref="F28:K65457 F22:F23 K22 G24 G23:K23 G17:K21 G25:J25 F3:I3 G2 J3:J6 F6:I6 F1:K1 G14:K15 K6 G4:I5 G11:K12 G8:K9 K24">
    <cfRule type="cellIs" priority="1" dxfId="1" operator="lessThan" stopIfTrue="1">
      <formula>0</formula>
    </cfRule>
  </conditionalFormatting>
  <conditionalFormatting sqref="L23 G22:J24">
    <cfRule type="cellIs" priority="1" dxfId="1" operator="lessThan" stopIfTrue="1">
      <formula>0</formula>
    </cfRule>
  </conditionalFormatting>
  <dataValidations count="4">
    <dataValidation allowBlank="1" showInputMessage="1" showErrorMessage="1" promptTitle="提示：" prompt="请对应预算表按顺序填写完整" sqref="G8:I8 J10:K10 J13:K13 J16:K16 B18:I18 B21:I21 F8:F12 B7:E12 G10:I12 B13:I15 B16:I17 B19:I20"/>
    <dataValidation allowBlank="1" showInputMessage="1" showErrorMessage="1" promptTitle="提示：" prompt="请对应预算表中的项目填写该项实际发生额" sqref="G9"/>
    <dataValidation allowBlank="1" showInputMessage="1" showErrorMessage="1" promptTitle="提示：" prompt="请按次填写已收到的基金会拨款的金额" sqref="G5:I6"/>
    <dataValidation allowBlank="1" showInputMessage="1" showErrorMessage="1" promptTitle="提示：" prompt="请按预算中的序号填写" sqref="A18 A21 A7:A12 A13:A15 A16:A17 A19:A20"/>
  </dataValidations>
  <printOptions/>
  <pageMargins left="0.25" right="0.25" top="0.75" bottom="0.75" header="0.3" footer="0.3"/>
  <pageSetup horizontalDpi="600" verticalDpi="600" orientation="landscape" paperSize="9"/>
  <headerFooter scaleWithDoc="0" alignWithMargins="0">
    <oddHeader>&amp;L&amp;"宋体"&amp;12&amp;C&amp;"宋体"&amp;12&amp;R&amp;"宋体"&amp;12&amp;G</oddHeader>
    <oddFooter>&amp;L&amp;"宋体"&amp;12&amp;C&amp;"宋体"&amp;12&amp;R&amp;"宋体"&amp;9壹基金财务管理统一表格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I31" sqref="I31"/>
    </sheetView>
  </sheetViews>
  <sheetFormatPr defaultColWidth="9.00390625" defaultRowHeight="14.25"/>
  <cols>
    <col min="1" max="1" width="5.25390625" style="115" customWidth="1"/>
    <col min="2" max="2" width="14.75390625" style="6" customWidth="1"/>
    <col min="3" max="3" width="7.875" style="116" customWidth="1"/>
    <col min="4" max="4" width="10.25390625" style="117" customWidth="1"/>
    <col min="5" max="5" width="47.75390625" style="118" customWidth="1"/>
    <col min="6" max="6" width="12.125" style="118" customWidth="1"/>
    <col min="7" max="7" width="24.75390625" style="118" customWidth="1"/>
  </cols>
  <sheetData>
    <row r="1" spans="1:7" ht="20.25">
      <c r="A1" s="119" t="s">
        <v>49</v>
      </c>
      <c r="B1" s="119"/>
      <c r="C1" s="119"/>
      <c r="D1" s="120"/>
      <c r="E1" s="119"/>
      <c r="F1" s="121"/>
      <c r="G1" s="121"/>
    </row>
    <row r="2" spans="1:7" ht="20.25">
      <c r="A2" s="122" t="s">
        <v>50</v>
      </c>
      <c r="B2" s="122"/>
      <c r="C2" s="122"/>
      <c r="D2" s="122"/>
      <c r="E2" s="123"/>
      <c r="F2" s="124"/>
      <c r="G2" s="125"/>
    </row>
    <row r="3" spans="1:7" ht="14.25">
      <c r="A3" s="122" t="s">
        <v>2</v>
      </c>
      <c r="B3" s="122"/>
      <c r="C3" s="122"/>
      <c r="D3" s="122"/>
      <c r="E3" s="126"/>
      <c r="F3" s="127" t="s">
        <v>51</v>
      </c>
      <c r="G3" s="128"/>
    </row>
    <row r="4" spans="1:7" ht="14.25" customHeight="1">
      <c r="A4" s="129" t="s">
        <v>4</v>
      </c>
      <c r="B4" s="130" t="s">
        <v>5</v>
      </c>
      <c r="C4" s="131" t="s">
        <v>52</v>
      </c>
      <c r="D4" s="131" t="s">
        <v>53</v>
      </c>
      <c r="E4" s="132" t="s">
        <v>54</v>
      </c>
      <c r="F4" s="133" t="s">
        <v>55</v>
      </c>
      <c r="G4" s="133" t="s">
        <v>56</v>
      </c>
    </row>
    <row r="5" spans="1:7" ht="14.25" customHeight="1">
      <c r="A5" s="134" t="s">
        <v>24</v>
      </c>
      <c r="B5" s="135" t="s">
        <v>57</v>
      </c>
      <c r="C5" s="136"/>
      <c r="D5" s="136"/>
      <c r="E5" s="137"/>
      <c r="F5" s="138">
        <f>SUM(F6:F18)</f>
        <v>2524</v>
      </c>
      <c r="G5" s="138"/>
    </row>
    <row r="6" spans="1:7" ht="14.25" customHeight="1">
      <c r="A6" s="139" t="s">
        <v>26</v>
      </c>
      <c r="B6" s="140" t="s">
        <v>58</v>
      </c>
      <c r="C6" s="141"/>
      <c r="D6" s="142" t="s">
        <v>59</v>
      </c>
      <c r="E6" s="143" t="s">
        <v>60</v>
      </c>
      <c r="F6" s="144">
        <v>300</v>
      </c>
      <c r="G6" s="145"/>
    </row>
    <row r="7" spans="1:7" ht="14.25" customHeight="1">
      <c r="A7" s="139" t="s">
        <v>27</v>
      </c>
      <c r="B7" s="140" t="s">
        <v>58</v>
      </c>
      <c r="C7" s="141"/>
      <c r="D7" s="142" t="s">
        <v>61</v>
      </c>
      <c r="E7" s="143" t="s">
        <v>60</v>
      </c>
      <c r="F7" s="144">
        <v>200</v>
      </c>
      <c r="G7" s="146"/>
    </row>
    <row r="8" spans="1:7" ht="14.25" customHeight="1">
      <c r="A8" s="139" t="s">
        <v>62</v>
      </c>
      <c r="B8" s="147" t="s">
        <v>63</v>
      </c>
      <c r="C8" s="141"/>
      <c r="D8" s="142" t="s">
        <v>64</v>
      </c>
      <c r="E8" s="143" t="s">
        <v>60</v>
      </c>
      <c r="F8" s="144">
        <v>240</v>
      </c>
      <c r="G8" s="145"/>
    </row>
    <row r="9" spans="1:7" ht="14.25" customHeight="1">
      <c r="A9" s="139" t="s">
        <v>65</v>
      </c>
      <c r="B9" s="147" t="s">
        <v>63</v>
      </c>
      <c r="C9" s="148"/>
      <c r="D9" s="149" t="s">
        <v>64</v>
      </c>
      <c r="E9" s="150" t="s">
        <v>60</v>
      </c>
      <c r="F9" s="151">
        <v>200</v>
      </c>
      <c r="G9" s="145"/>
    </row>
    <row r="10" spans="1:7" ht="14.25" customHeight="1">
      <c r="A10" s="139" t="s">
        <v>66</v>
      </c>
      <c r="B10" s="147" t="s">
        <v>63</v>
      </c>
      <c r="C10" s="148"/>
      <c r="D10" s="149" t="s">
        <v>67</v>
      </c>
      <c r="E10" s="150" t="s">
        <v>68</v>
      </c>
      <c r="F10" s="151">
        <v>100</v>
      </c>
      <c r="G10" s="145"/>
    </row>
    <row r="11" spans="1:7" ht="14.25" customHeight="1">
      <c r="A11" s="139" t="s">
        <v>69</v>
      </c>
      <c r="B11" s="147" t="s">
        <v>63</v>
      </c>
      <c r="C11" s="148"/>
      <c r="D11" s="149" t="s">
        <v>70</v>
      </c>
      <c r="E11" s="150" t="s">
        <v>68</v>
      </c>
      <c r="F11" s="151">
        <v>100</v>
      </c>
      <c r="G11" s="145"/>
    </row>
    <row r="12" spans="1:7" ht="14.25" customHeight="1">
      <c r="A12" s="139" t="s">
        <v>71</v>
      </c>
      <c r="B12" s="147" t="s">
        <v>63</v>
      </c>
      <c r="C12" s="148"/>
      <c r="D12" s="149" t="s">
        <v>72</v>
      </c>
      <c r="E12" s="150" t="s">
        <v>73</v>
      </c>
      <c r="F12" s="151">
        <v>200</v>
      </c>
      <c r="G12" s="145"/>
    </row>
    <row r="13" spans="1:7" ht="14.25" customHeight="1">
      <c r="A13" s="139" t="s">
        <v>74</v>
      </c>
      <c r="B13" s="147" t="s">
        <v>63</v>
      </c>
      <c r="C13" s="148"/>
      <c r="D13" s="149" t="s">
        <v>75</v>
      </c>
      <c r="E13" s="150" t="s">
        <v>73</v>
      </c>
      <c r="F13" s="151">
        <v>200</v>
      </c>
      <c r="G13" s="145"/>
    </row>
    <row r="14" spans="1:7" ht="14.25" customHeight="1">
      <c r="A14" s="139" t="s">
        <v>76</v>
      </c>
      <c r="B14" s="147" t="s">
        <v>63</v>
      </c>
      <c r="C14" s="148"/>
      <c r="D14" s="149" t="s">
        <v>75</v>
      </c>
      <c r="E14" s="150" t="s">
        <v>73</v>
      </c>
      <c r="F14" s="151">
        <v>200</v>
      </c>
      <c r="G14" s="145"/>
    </row>
    <row r="15" spans="1:7" ht="14.25" customHeight="1">
      <c r="A15" s="139" t="s">
        <v>77</v>
      </c>
      <c r="B15" s="147" t="s">
        <v>63</v>
      </c>
      <c r="C15" s="148"/>
      <c r="D15" s="149" t="s">
        <v>78</v>
      </c>
      <c r="E15" s="150" t="s">
        <v>79</v>
      </c>
      <c r="F15" s="151">
        <v>98</v>
      </c>
      <c r="G15" s="145"/>
    </row>
    <row r="16" spans="1:7" ht="14.25" customHeight="1">
      <c r="A16" s="139" t="s">
        <v>80</v>
      </c>
      <c r="B16" s="147" t="s">
        <v>63</v>
      </c>
      <c r="C16" s="148"/>
      <c r="D16" s="149" t="s">
        <v>81</v>
      </c>
      <c r="E16" s="150" t="s">
        <v>79</v>
      </c>
      <c r="F16" s="151">
        <v>86</v>
      </c>
      <c r="G16" s="145"/>
    </row>
    <row r="17" spans="1:7" ht="14.25" customHeight="1">
      <c r="A17" s="139" t="s">
        <v>82</v>
      </c>
      <c r="B17" s="147" t="s">
        <v>63</v>
      </c>
      <c r="C17" s="148"/>
      <c r="D17" s="149" t="s">
        <v>81</v>
      </c>
      <c r="E17" s="150" t="s">
        <v>79</v>
      </c>
      <c r="F17" s="151">
        <v>300</v>
      </c>
      <c r="G17" s="145"/>
    </row>
    <row r="18" spans="1:7" ht="14.25" customHeight="1">
      <c r="A18" s="139" t="s">
        <v>83</v>
      </c>
      <c r="B18" s="147" t="s">
        <v>63</v>
      </c>
      <c r="C18" s="148"/>
      <c r="D18" s="149" t="s">
        <v>84</v>
      </c>
      <c r="E18" s="150" t="s">
        <v>79</v>
      </c>
      <c r="F18" s="151">
        <v>300</v>
      </c>
      <c r="G18" s="145"/>
    </row>
    <row r="19" spans="1:7" ht="14.25" customHeight="1">
      <c r="A19" s="134" t="s">
        <v>28</v>
      </c>
      <c r="B19" s="152" t="s">
        <v>85</v>
      </c>
      <c r="C19" s="136"/>
      <c r="D19" s="136"/>
      <c r="E19" s="137"/>
      <c r="F19" s="138">
        <f>SUM(F20:F22)</f>
        <v>1298</v>
      </c>
      <c r="G19" s="138"/>
    </row>
    <row r="20" spans="1:7" ht="14.25" customHeight="1">
      <c r="A20" s="153" t="s">
        <v>30</v>
      </c>
      <c r="B20" s="140" t="s">
        <v>86</v>
      </c>
      <c r="C20" s="141"/>
      <c r="D20" s="154" t="s">
        <v>87</v>
      </c>
      <c r="E20" s="155" t="s">
        <v>88</v>
      </c>
      <c r="F20" s="144">
        <v>88</v>
      </c>
      <c r="G20" s="145"/>
    </row>
    <row r="21" spans="1:7" ht="14.25" customHeight="1">
      <c r="A21" s="153" t="s">
        <v>31</v>
      </c>
      <c r="B21" s="140" t="s">
        <v>89</v>
      </c>
      <c r="C21" s="141"/>
      <c r="D21" s="142" t="s">
        <v>90</v>
      </c>
      <c r="E21" s="156" t="s">
        <v>91</v>
      </c>
      <c r="F21" s="144">
        <v>600</v>
      </c>
      <c r="G21" s="145"/>
    </row>
    <row r="22" spans="1:7" ht="14.25" customHeight="1">
      <c r="A22" s="153" t="s">
        <v>92</v>
      </c>
      <c r="B22" s="140" t="s">
        <v>86</v>
      </c>
      <c r="C22" s="141"/>
      <c r="D22" s="142" t="s">
        <v>93</v>
      </c>
      <c r="E22" s="156" t="s">
        <v>94</v>
      </c>
      <c r="F22" s="144">
        <v>610</v>
      </c>
      <c r="G22" s="145" t="s">
        <v>95</v>
      </c>
    </row>
    <row r="23" spans="1:7" ht="14.25" customHeight="1">
      <c r="A23" s="134" t="s">
        <v>32</v>
      </c>
      <c r="B23" s="135" t="s">
        <v>96</v>
      </c>
      <c r="C23" s="136"/>
      <c r="D23" s="136"/>
      <c r="E23" s="137"/>
      <c r="F23" s="138">
        <v>900</v>
      </c>
      <c r="G23" s="138"/>
    </row>
    <row r="24" spans="1:7" ht="14.25" customHeight="1">
      <c r="A24" s="153" t="s">
        <v>34</v>
      </c>
      <c r="B24" s="140" t="s">
        <v>97</v>
      </c>
      <c r="C24" s="141"/>
      <c r="D24" s="142" t="s">
        <v>98</v>
      </c>
      <c r="E24" s="143" t="s">
        <v>99</v>
      </c>
      <c r="F24" s="144">
        <v>450</v>
      </c>
      <c r="G24" s="157"/>
    </row>
    <row r="25" spans="1:7" ht="14.25" customHeight="1">
      <c r="A25" s="153" t="s">
        <v>35</v>
      </c>
      <c r="B25" s="140" t="s">
        <v>97</v>
      </c>
      <c r="C25" s="141"/>
      <c r="D25" s="142" t="s">
        <v>98</v>
      </c>
      <c r="E25" s="143" t="s">
        <v>100</v>
      </c>
      <c r="F25" s="144">
        <v>450</v>
      </c>
      <c r="G25" s="145"/>
    </row>
    <row r="26" spans="1:7" ht="14.25" customHeight="1">
      <c r="A26" s="134" t="s">
        <v>36</v>
      </c>
      <c r="B26" s="135" t="s">
        <v>101</v>
      </c>
      <c r="C26" s="136"/>
      <c r="D26" s="136"/>
      <c r="E26" s="137"/>
      <c r="F26" s="158">
        <v>4060</v>
      </c>
      <c r="G26" s="138"/>
    </row>
    <row r="27" spans="1:7" ht="14.25" customHeight="1">
      <c r="A27" s="159" t="s">
        <v>38</v>
      </c>
      <c r="B27" s="140" t="s">
        <v>102</v>
      </c>
      <c r="C27" s="160"/>
      <c r="D27" s="154"/>
      <c r="E27" s="155"/>
      <c r="F27" s="161">
        <v>2100</v>
      </c>
      <c r="G27" s="162"/>
    </row>
    <row r="28" spans="1:7" ht="14.25" customHeight="1">
      <c r="A28" s="163" t="s">
        <v>103</v>
      </c>
      <c r="B28" s="164" t="s">
        <v>102</v>
      </c>
      <c r="C28" s="165"/>
      <c r="D28" s="166" t="s">
        <v>98</v>
      </c>
      <c r="E28" s="167" t="s">
        <v>104</v>
      </c>
      <c r="F28" s="168">
        <v>1050</v>
      </c>
      <c r="G28" s="169"/>
    </row>
    <row r="29" spans="1:7" ht="14.25" customHeight="1">
      <c r="A29" s="163" t="s">
        <v>105</v>
      </c>
      <c r="B29" s="164" t="s">
        <v>102</v>
      </c>
      <c r="C29" s="165"/>
      <c r="D29" s="166" t="s">
        <v>98</v>
      </c>
      <c r="E29" s="167" t="s">
        <v>106</v>
      </c>
      <c r="F29" s="168">
        <v>1050</v>
      </c>
      <c r="G29" s="169"/>
    </row>
    <row r="30" spans="1:7" ht="14.25" customHeight="1">
      <c r="A30" s="170" t="s">
        <v>107</v>
      </c>
      <c r="B30" s="140" t="s">
        <v>108</v>
      </c>
      <c r="C30" s="171"/>
      <c r="D30" s="172"/>
      <c r="E30" s="173"/>
      <c r="F30" s="174">
        <v>1800</v>
      </c>
      <c r="G30" s="145"/>
    </row>
    <row r="31" spans="1:7" ht="14.25" customHeight="1">
      <c r="A31" s="163" t="s">
        <v>109</v>
      </c>
      <c r="B31" s="164" t="s">
        <v>108</v>
      </c>
      <c r="C31" s="175"/>
      <c r="D31" s="166" t="s">
        <v>98</v>
      </c>
      <c r="E31" s="167" t="s">
        <v>99</v>
      </c>
      <c r="F31" s="176">
        <v>1050</v>
      </c>
      <c r="G31" s="177"/>
    </row>
    <row r="32" spans="1:7" ht="14.25" customHeight="1">
      <c r="A32" s="163" t="s">
        <v>110</v>
      </c>
      <c r="B32" s="164" t="s">
        <v>108</v>
      </c>
      <c r="C32" s="175"/>
      <c r="D32" s="166" t="s">
        <v>98</v>
      </c>
      <c r="E32" s="167" t="s">
        <v>100</v>
      </c>
      <c r="F32" s="176">
        <v>750</v>
      </c>
      <c r="G32" s="177"/>
    </row>
    <row r="33" spans="1:7" ht="14.25" customHeight="1">
      <c r="A33" s="170" t="s">
        <v>111</v>
      </c>
      <c r="B33" s="140" t="s">
        <v>112</v>
      </c>
      <c r="C33" s="178"/>
      <c r="D33" s="178"/>
      <c r="E33" s="179"/>
      <c r="F33" s="180">
        <v>160</v>
      </c>
      <c r="G33" s="145"/>
    </row>
    <row r="34" spans="1:7" ht="14.25" customHeight="1">
      <c r="A34" s="181" t="s">
        <v>113</v>
      </c>
      <c r="B34" s="182" t="s">
        <v>114</v>
      </c>
      <c r="C34" s="183"/>
      <c r="D34" s="184" t="s">
        <v>115</v>
      </c>
      <c r="E34" s="185" t="s">
        <v>116</v>
      </c>
      <c r="F34" s="186">
        <v>160</v>
      </c>
      <c r="G34" s="187"/>
    </row>
    <row r="35" spans="1:7" ht="14.25" hidden="1">
      <c r="A35" s="159" t="s">
        <v>111</v>
      </c>
      <c r="B35" s="140"/>
      <c r="C35" s="141"/>
      <c r="D35" s="142"/>
      <c r="E35" s="156"/>
      <c r="F35" s="161"/>
      <c r="G35" s="157"/>
    </row>
    <row r="36" spans="1:7" ht="15">
      <c r="A36" s="89" t="s">
        <v>43</v>
      </c>
      <c r="B36" s="89"/>
      <c r="C36" s="89"/>
      <c r="D36" s="188"/>
      <c r="E36" s="189"/>
      <c r="F36" s="189">
        <v>8782</v>
      </c>
      <c r="G36" s="189"/>
    </row>
    <row r="37" spans="1:7" ht="14.25">
      <c r="A37" s="190"/>
      <c r="B37" s="191" t="s">
        <v>45</v>
      </c>
      <c r="C37" s="191"/>
      <c r="D37" s="192"/>
      <c r="E37" s="126" t="s">
        <v>117</v>
      </c>
      <c r="F37" s="126" t="s">
        <v>118</v>
      </c>
      <c r="G37" s="126"/>
    </row>
    <row r="38" spans="1:7" ht="14.25">
      <c r="A38" s="193"/>
      <c r="B38" s="193"/>
      <c r="C38" s="193"/>
      <c r="D38" s="193"/>
      <c r="E38" s="194"/>
      <c r="F38" s="194"/>
      <c r="G38" s="194"/>
    </row>
    <row r="39" spans="1:7" ht="14.25">
      <c r="A39" s="195" t="s">
        <v>119</v>
      </c>
      <c r="B39" s="196"/>
      <c r="C39" s="196"/>
      <c r="D39" s="196"/>
      <c r="E39" s="197"/>
      <c r="F39" s="197"/>
      <c r="G39" s="197"/>
    </row>
    <row r="40" spans="1:7" ht="14.25">
      <c r="A40" s="198"/>
      <c r="B40" s="199"/>
      <c r="C40" s="200"/>
      <c r="D40" s="200"/>
      <c r="E40" s="201"/>
      <c r="F40" s="201"/>
      <c r="G40" s="201"/>
    </row>
    <row r="41" ht="15">
      <c r="F41" s="194"/>
    </row>
    <row r="55" ht="15" customHeight="1"/>
  </sheetData>
  <sheetProtection/>
  <mergeCells count="10">
    <mergeCell ref="A1:G1"/>
    <mergeCell ref="A2:E2"/>
    <mergeCell ref="A3:E3"/>
    <mergeCell ref="F3:G3"/>
    <mergeCell ref="A36:D36"/>
    <mergeCell ref="B37:D37"/>
    <mergeCell ref="F37:G37"/>
    <mergeCell ref="A38:D38"/>
    <mergeCell ref="A39:G39"/>
    <mergeCell ref="A40:G40"/>
  </mergeCells>
  <conditionalFormatting sqref="E14:F14">
    <cfRule type="cellIs" priority="1" dxfId="1" operator="lessThan" stopIfTrue="1">
      <formula>0</formula>
    </cfRule>
  </conditionalFormatting>
  <conditionalFormatting sqref="F2:G2 E1:G1 E4:G12 G13:G25 E23:F25 F3 E17:F19 F21:F22 E41:G65449 E26:G30 E33:F33 E38:G38 G33:G34 F34:F35 F37 E36:G36">
    <cfRule type="cellIs" priority="3" dxfId="1" operator="lessThan" stopIfTrue="1">
      <formula>0</formula>
    </cfRule>
  </conditionalFormatting>
  <conditionalFormatting sqref="E13:F13 E15:F16">
    <cfRule type="cellIs" priority="2" dxfId="1" operator="lessThan" stopIfTrue="1">
      <formula>0</formula>
    </cfRule>
  </conditionalFormatting>
  <conditionalFormatting sqref="E20:F20 E31:G32 E37 G35">
    <cfRule type="cellIs" priority="3" dxfId="1" operator="lessThan" stopIfTrue="1">
      <formula>0</formula>
    </cfRule>
  </conditionalFormatting>
  <dataValidations count="3">
    <dataValidation allowBlank="1" showInputMessage="1" showErrorMessage="1" promptTitle="提示：" prompt="请对应预算表按顺序填写完整" sqref="B6:D6 B7 C7:D7 B8 C8:D8 B13 C13:D13 B14 C14:D14 B20:D20 E20 B21 C21:E21 B22:E22 B24:D24 B25:D25 B30:D30 E30:G30 B31:D31 E31 B32:D32 E32 B34:F34 B35:F35 B9:B12 B15:B16 B17:B18 C9:D12 C17:D18 C15:D16 B27:D29 E27:G29"/>
    <dataValidation allowBlank="1" showInputMessage="1" showErrorMessage="1" promptTitle="提示：" prompt="请对应预算表中的项目填写该项实际发生额" sqref="E6 F6 E7 F7 E8 F8 E13 F13 E14 F14 F20 F21 F22 E24 F24 E25 F25 F31 F32 E9:E12 E15:E16 E17:E18 F9:F12 F15:F16 F17:F18"/>
    <dataValidation allowBlank="1" showInputMessage="1" showErrorMessage="1" promptTitle="提示：" prompt="请按预算中的序号填写" sqref="A30 A31 A32 A34 A35 A27:A29"/>
  </dataValidations>
  <printOptions/>
  <pageMargins left="1.02" right="0.75" top="0.9" bottom="0.47" header="0.35" footer="0.24"/>
  <pageSetup horizontalDpi="600" verticalDpi="600" orientation="landscape" paperSize="9"/>
  <headerFooter scaleWithDoc="0" alignWithMargins="0">
    <oddHeader>&amp;L&amp;"宋体"&amp;12&amp;C&amp;"宋体"&amp;12&amp;R&amp;"宋体"&amp;12&amp;G</oddHeader>
    <oddFooter>&amp;L&amp;"宋体"&amp;12&amp;C&amp;"宋体"&amp;12&amp;R&amp;"宋体"&amp;9壹基金财务管理统一表格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4"/>
  <sheetViews>
    <sheetView zoomScaleSheetLayoutView="160" workbookViewId="0" topLeftCell="A1">
      <pane xSplit="2" ySplit="6" topLeftCell="C70" activePane="bottomRight" state="frozen"/>
      <selection pane="bottomRight" activeCell="H7" sqref="H7:I7"/>
    </sheetView>
  </sheetViews>
  <sheetFormatPr defaultColWidth="9.00390625" defaultRowHeight="14.25"/>
  <cols>
    <col min="1" max="1" width="5.25390625" style="5" customWidth="1"/>
    <col min="2" max="2" width="18.00390625" style="6" customWidth="1"/>
    <col min="3" max="3" width="9.25390625" style="5" customWidth="1"/>
    <col min="4" max="4" width="10.50390625" style="6" customWidth="1"/>
    <col min="5" max="5" width="13.875" style="7" customWidth="1"/>
    <col min="6" max="6" width="12.75390625" style="8" customWidth="1"/>
    <col min="7" max="7" width="12.875" style="9" customWidth="1"/>
    <col min="8" max="8" width="9.875" style="10" customWidth="1"/>
    <col min="9" max="9" width="14.125" style="10" customWidth="1"/>
    <col min="10" max="10" width="11.25390625" style="10" customWidth="1"/>
    <col min="11" max="11" width="9.875" style="10" customWidth="1"/>
    <col min="12" max="12" width="11.50390625" style="10" customWidth="1"/>
    <col min="13" max="13" width="12.50390625" style="10" customWidth="1"/>
    <col min="14" max="14" width="9.125" style="11" customWidth="1"/>
    <col min="15" max="15" width="18.125" style="11" customWidth="1"/>
    <col min="16" max="16" width="9.25390625" style="11" customWidth="1"/>
    <col min="17" max="17" width="8.875" style="11" customWidth="1"/>
    <col min="18" max="18" width="11.25390625" style="11" customWidth="1"/>
    <col min="19" max="19" width="9.125" style="11" customWidth="1"/>
    <col min="20" max="20" width="10.50390625" style="11" customWidth="1"/>
    <col min="21" max="21" width="22.375" style="6" customWidth="1"/>
    <col min="22" max="16384" width="9.00390625" style="12" customWidth="1"/>
  </cols>
  <sheetData>
    <row r="1" spans="1:21" s="1" customFormat="1" ht="51" customHeight="1">
      <c r="A1" s="13" t="s">
        <v>120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55"/>
      <c r="Q1" s="55"/>
      <c r="R1" s="55"/>
      <c r="S1" s="55"/>
      <c r="T1" s="55"/>
      <c r="U1" s="55"/>
    </row>
    <row r="2" spans="1:21" s="1" customFormat="1" ht="19.5" customHeight="1">
      <c r="A2" s="14" t="s">
        <v>121</v>
      </c>
      <c r="B2" s="14"/>
      <c r="C2" s="14"/>
      <c r="D2" s="14"/>
      <c r="E2" s="15"/>
      <c r="F2" s="16" t="s">
        <v>122</v>
      </c>
      <c r="G2" s="17" t="s">
        <v>123</v>
      </c>
      <c r="H2" s="18"/>
      <c r="I2" s="56"/>
      <c r="J2" s="57"/>
      <c r="K2" s="18"/>
      <c r="L2" s="18"/>
      <c r="M2" s="18"/>
      <c r="N2" s="58"/>
      <c r="O2" s="58"/>
      <c r="P2" s="58"/>
      <c r="Q2" s="58"/>
      <c r="R2" s="58"/>
      <c r="S2" s="58"/>
      <c r="T2" s="58"/>
      <c r="U2" s="83"/>
    </row>
    <row r="3" spans="1:21" s="2" customFormat="1" ht="21" customHeight="1">
      <c r="A3" s="19" t="s">
        <v>4</v>
      </c>
      <c r="B3" s="19" t="s">
        <v>5</v>
      </c>
      <c r="C3" s="19" t="s">
        <v>6</v>
      </c>
      <c r="D3" s="19" t="s">
        <v>8</v>
      </c>
      <c r="E3" s="20" t="s">
        <v>124</v>
      </c>
      <c r="F3" s="20"/>
      <c r="G3" s="20"/>
      <c r="H3" s="21" t="s">
        <v>125</v>
      </c>
      <c r="I3" s="59" t="s">
        <v>126</v>
      </c>
      <c r="J3" s="59"/>
      <c r="K3" s="59"/>
      <c r="L3" s="59"/>
      <c r="M3" s="21" t="s">
        <v>127</v>
      </c>
      <c r="N3" s="60" t="s">
        <v>12</v>
      </c>
      <c r="O3" s="61" t="s">
        <v>128</v>
      </c>
      <c r="P3" s="62" t="s">
        <v>129</v>
      </c>
      <c r="Q3" s="84"/>
      <c r="R3" s="84"/>
      <c r="S3" s="84"/>
      <c r="T3" s="84"/>
      <c r="U3" s="85"/>
    </row>
    <row r="4" spans="1:21" s="2" customFormat="1" ht="27.75" customHeight="1">
      <c r="A4" s="19"/>
      <c r="B4" s="19"/>
      <c r="C4" s="19"/>
      <c r="D4" s="19"/>
      <c r="E4" s="22" t="s">
        <v>130</v>
      </c>
      <c r="F4" s="23" t="s">
        <v>131</v>
      </c>
      <c r="G4" s="23" t="s">
        <v>132</v>
      </c>
      <c r="H4" s="24"/>
      <c r="I4" s="20" t="s">
        <v>133</v>
      </c>
      <c r="J4" s="20" t="s">
        <v>134</v>
      </c>
      <c r="K4" s="20" t="s">
        <v>135</v>
      </c>
      <c r="L4" s="20" t="s">
        <v>17</v>
      </c>
      <c r="M4" s="63"/>
      <c r="N4" s="64"/>
      <c r="O4" s="65"/>
      <c r="P4" s="66" t="s">
        <v>136</v>
      </c>
      <c r="Q4" s="60" t="s">
        <v>137</v>
      </c>
      <c r="R4" s="60" t="s">
        <v>138</v>
      </c>
      <c r="S4" s="60" t="s">
        <v>12</v>
      </c>
      <c r="T4" s="60" t="s">
        <v>139</v>
      </c>
      <c r="U4" s="66" t="s">
        <v>140</v>
      </c>
    </row>
    <row r="5" spans="1:21" s="3" customFormat="1" ht="21" customHeight="1">
      <c r="A5" s="19"/>
      <c r="B5" s="19"/>
      <c r="C5" s="19"/>
      <c r="D5" s="19"/>
      <c r="E5" s="25"/>
      <c r="F5" s="26"/>
      <c r="G5" s="26"/>
      <c r="H5" s="27"/>
      <c r="I5" s="67">
        <v>42000</v>
      </c>
      <c r="J5" s="67"/>
      <c r="K5" s="67"/>
      <c r="L5" s="68">
        <f>SUM(I5:K5)</f>
        <v>42000</v>
      </c>
      <c r="M5" s="69"/>
      <c r="N5" s="70"/>
      <c r="O5" s="71"/>
      <c r="P5" s="72"/>
      <c r="Q5" s="70"/>
      <c r="R5" s="70"/>
      <c r="S5" s="70"/>
      <c r="T5" s="86"/>
      <c r="U5" s="72"/>
    </row>
    <row r="6" spans="1:21" s="4" customFormat="1" ht="11.25" customHeight="1">
      <c r="A6" s="28"/>
      <c r="B6" s="28"/>
      <c r="C6" s="28"/>
      <c r="D6" s="28"/>
      <c r="E6" s="29">
        <v>1</v>
      </c>
      <c r="F6" s="30">
        <v>2</v>
      </c>
      <c r="G6" s="31">
        <v>3</v>
      </c>
      <c r="H6" s="32">
        <v>5</v>
      </c>
      <c r="I6" s="29">
        <v>6</v>
      </c>
      <c r="J6" s="29">
        <v>7</v>
      </c>
      <c r="K6" s="29">
        <v>8</v>
      </c>
      <c r="L6" s="73" t="s">
        <v>141</v>
      </c>
      <c r="M6" s="32" t="s">
        <v>142</v>
      </c>
      <c r="N6" s="74" t="s">
        <v>143</v>
      </c>
      <c r="O6" s="75"/>
      <c r="P6" s="76">
        <v>12</v>
      </c>
      <c r="Q6" s="74" t="s">
        <v>144</v>
      </c>
      <c r="R6" s="74" t="s">
        <v>145</v>
      </c>
      <c r="S6" s="74" t="s">
        <v>146</v>
      </c>
      <c r="T6" s="74"/>
      <c r="U6" s="76"/>
    </row>
    <row r="7" spans="1:21" s="3" customFormat="1" ht="21" customHeight="1">
      <c r="A7" s="33" t="s">
        <v>24</v>
      </c>
      <c r="B7" s="34" t="s">
        <v>147</v>
      </c>
      <c r="C7" s="33"/>
      <c r="D7" s="35"/>
      <c r="E7" s="36">
        <f aca="true" t="shared" si="0" ref="E7:G7">SUM(E8+E17)</f>
        <v>50308</v>
      </c>
      <c r="F7" s="37">
        <f t="shared" si="0"/>
        <v>8234.41344</v>
      </c>
      <c r="G7" s="37">
        <f t="shared" si="0"/>
        <v>42073.586559999996</v>
      </c>
      <c r="H7" s="36">
        <f>H8+H17</f>
        <v>2548.3836499999998</v>
      </c>
      <c r="I7" s="36">
        <f>I8+I17</f>
        <v>11262.115</v>
      </c>
      <c r="J7" s="36"/>
      <c r="K7" s="42"/>
      <c r="L7" s="68">
        <f aca="true" t="shared" si="1" ref="L7:L13">SUM(I7:K7)</f>
        <v>11262.115</v>
      </c>
      <c r="M7" s="68">
        <f>L7-G7</f>
        <v>-30811.471559999998</v>
      </c>
      <c r="N7" s="77">
        <f aca="true" t="shared" si="2" ref="N7:N29">IF(G7=0,0,M7/G7)</f>
        <v>-0.7323233904972802</v>
      </c>
      <c r="O7" s="78" t="s">
        <v>148</v>
      </c>
      <c r="P7" s="79"/>
      <c r="Q7" s="79">
        <f aca="true" t="shared" si="3" ref="Q7:Q29">P7-L7-H7</f>
        <v>-13810.49865</v>
      </c>
      <c r="R7" s="79">
        <f>P7-E7</f>
        <v>-50308</v>
      </c>
      <c r="S7" s="77">
        <f aca="true" t="shared" si="4" ref="S7:S29">IF(G7=0,0,R7/G7)</f>
        <v>-1.1957145590204707</v>
      </c>
      <c r="T7" s="79">
        <f aca="true" t="shared" si="5" ref="T7:T29">IF((P7-H7)&gt;G7,G7,P7-H7)</f>
        <v>-2548.3836499999998</v>
      </c>
      <c r="U7" s="79"/>
    </row>
    <row r="8" spans="1:21" s="3" customFormat="1" ht="21" customHeight="1">
      <c r="A8" s="33" t="s">
        <v>149</v>
      </c>
      <c r="B8" s="38" t="s">
        <v>150</v>
      </c>
      <c r="C8" s="33"/>
      <c r="D8" s="35"/>
      <c r="E8" s="36">
        <f aca="true" t="shared" si="6" ref="E8:I8">SUM(E9:E16)</f>
        <v>23034</v>
      </c>
      <c r="F8" s="36">
        <f t="shared" si="6"/>
        <v>3770.20512</v>
      </c>
      <c r="G8" s="36">
        <f t="shared" si="6"/>
        <v>19263.794879999998</v>
      </c>
      <c r="H8" s="36">
        <f t="shared" si="6"/>
        <v>1925.04865</v>
      </c>
      <c r="I8" s="36">
        <f t="shared" si="6"/>
        <v>8935.45</v>
      </c>
      <c r="J8" s="80"/>
      <c r="K8" s="42"/>
      <c r="L8" s="68">
        <f t="shared" si="1"/>
        <v>8935.45</v>
      </c>
      <c r="M8" s="68">
        <f aca="true" t="shared" si="7" ref="M8:M29">L8-G8</f>
        <v>-10328.344879999997</v>
      </c>
      <c r="N8" s="77">
        <f t="shared" si="2"/>
        <v>-0.5361531798037915</v>
      </c>
      <c r="O8" s="78" t="s">
        <v>148</v>
      </c>
      <c r="P8" s="79"/>
      <c r="Q8" s="79">
        <f t="shared" si="3"/>
        <v>-10860.498650000001</v>
      </c>
      <c r="R8" s="79">
        <f>P8-E8</f>
        <v>-23034</v>
      </c>
      <c r="S8" s="77">
        <f t="shared" si="4"/>
        <v>-1.1957145590204707</v>
      </c>
      <c r="T8" s="79">
        <f t="shared" si="5"/>
        <v>-1925.04865</v>
      </c>
      <c r="U8" s="79"/>
    </row>
    <row r="9" spans="1:21" s="3" customFormat="1" ht="37.5" customHeight="1">
      <c r="A9" s="33" t="s">
        <v>151</v>
      </c>
      <c r="B9" s="39" t="s">
        <v>152</v>
      </c>
      <c r="C9" s="40" t="s">
        <v>153</v>
      </c>
      <c r="D9" s="40" t="s">
        <v>154</v>
      </c>
      <c r="E9" s="40">
        <v>3000</v>
      </c>
      <c r="F9" s="41">
        <f>E9*(1-0.83632)</f>
        <v>491.04000000000013</v>
      </c>
      <c r="G9" s="17">
        <f>E9*0.83632</f>
        <v>2508.96</v>
      </c>
      <c r="H9" s="42">
        <v>676.16</v>
      </c>
      <c r="I9" s="42">
        <v>2523.84</v>
      </c>
      <c r="J9" s="80"/>
      <c r="K9" s="42"/>
      <c r="L9" s="68">
        <f t="shared" si="1"/>
        <v>2523.84</v>
      </c>
      <c r="M9" s="68">
        <f t="shared" si="7"/>
        <v>14.88000000000011</v>
      </c>
      <c r="N9" s="77">
        <f t="shared" si="2"/>
        <v>0.005930744212741578</v>
      </c>
      <c r="O9" s="81" t="s">
        <v>155</v>
      </c>
      <c r="P9" s="79"/>
      <c r="Q9" s="79">
        <f t="shared" si="3"/>
        <v>-3200</v>
      </c>
      <c r="R9" s="79" t="e">
        <f>P9-#REF!</f>
        <v>#REF!</v>
      </c>
      <c r="S9" s="77" t="e">
        <f t="shared" si="4"/>
        <v>#REF!</v>
      </c>
      <c r="T9" s="79">
        <f t="shared" si="5"/>
        <v>-676.16</v>
      </c>
      <c r="U9" s="79"/>
    </row>
    <row r="10" spans="1:21" s="3" customFormat="1" ht="31.5" customHeight="1">
      <c r="A10" s="33" t="s">
        <v>156</v>
      </c>
      <c r="B10" s="43" t="s">
        <v>157</v>
      </c>
      <c r="C10" s="44" t="s">
        <v>158</v>
      </c>
      <c r="D10" s="44" t="s">
        <v>159</v>
      </c>
      <c r="E10" s="45">
        <v>300</v>
      </c>
      <c r="F10" s="41">
        <f aca="true" t="shared" si="8" ref="F10:F73">E10*(1-0.83632)</f>
        <v>49.10400000000001</v>
      </c>
      <c r="G10" s="17">
        <f aca="true" t="shared" si="9" ref="G10:G73">E10*0.83632</f>
        <v>250.896</v>
      </c>
      <c r="H10" s="42">
        <v>52.825</v>
      </c>
      <c r="I10" s="42">
        <v>197.175</v>
      </c>
      <c r="J10" s="80"/>
      <c r="K10" s="42"/>
      <c r="L10" s="68">
        <f t="shared" si="1"/>
        <v>197.175</v>
      </c>
      <c r="M10" s="68">
        <f t="shared" si="7"/>
        <v>-53.720999999999975</v>
      </c>
      <c r="N10" s="77">
        <f t="shared" si="2"/>
        <v>-0.2141166060837956</v>
      </c>
      <c r="O10" s="81" t="s">
        <v>160</v>
      </c>
      <c r="P10" s="79"/>
      <c r="Q10" s="79">
        <f t="shared" si="3"/>
        <v>-250</v>
      </c>
      <c r="R10" s="79" t="e">
        <f>P10-#REF!</f>
        <v>#REF!</v>
      </c>
      <c r="S10" s="77" t="e">
        <f t="shared" si="4"/>
        <v>#REF!</v>
      </c>
      <c r="T10" s="79">
        <f t="shared" si="5"/>
        <v>-52.825</v>
      </c>
      <c r="U10" s="79"/>
    </row>
    <row r="11" spans="1:21" s="3" customFormat="1" ht="21" customHeight="1">
      <c r="A11" s="33" t="s">
        <v>161</v>
      </c>
      <c r="B11" s="43" t="s">
        <v>162</v>
      </c>
      <c r="C11" s="44" t="s">
        <v>163</v>
      </c>
      <c r="D11" s="44" t="s">
        <v>164</v>
      </c>
      <c r="E11" s="45">
        <v>6600</v>
      </c>
      <c r="F11" s="41">
        <f t="shared" si="8"/>
        <v>1080.2880000000002</v>
      </c>
      <c r="G11" s="17">
        <f t="shared" si="9"/>
        <v>5519.7119999999995</v>
      </c>
      <c r="H11" s="42">
        <v>458.41535</v>
      </c>
      <c r="I11" s="42">
        <v>2231.08</v>
      </c>
      <c r="J11" s="80"/>
      <c r="K11" s="42"/>
      <c r="L11" s="68">
        <f t="shared" si="1"/>
        <v>2231.08</v>
      </c>
      <c r="M11" s="68">
        <f t="shared" si="7"/>
        <v>-3288.6319999999996</v>
      </c>
      <c r="N11" s="77">
        <f t="shared" si="2"/>
        <v>-0.5957977517667589</v>
      </c>
      <c r="O11" s="78"/>
      <c r="P11" s="79"/>
      <c r="Q11" s="79">
        <f t="shared" si="3"/>
        <v>-2689.49535</v>
      </c>
      <c r="R11" s="79" t="e">
        <f>P11-#REF!</f>
        <v>#REF!</v>
      </c>
      <c r="S11" s="77" t="e">
        <f t="shared" si="4"/>
        <v>#REF!</v>
      </c>
      <c r="T11" s="79">
        <f t="shared" si="5"/>
        <v>-458.41535</v>
      </c>
      <c r="U11" s="79"/>
    </row>
    <row r="12" spans="1:21" s="3" customFormat="1" ht="21" customHeight="1">
      <c r="A12" s="33" t="s">
        <v>165</v>
      </c>
      <c r="B12" s="43" t="s">
        <v>166</v>
      </c>
      <c r="C12" s="44" t="s">
        <v>167</v>
      </c>
      <c r="D12" s="44" t="s">
        <v>168</v>
      </c>
      <c r="E12" s="45">
        <f>176*20</f>
        <v>3520</v>
      </c>
      <c r="F12" s="41">
        <f t="shared" si="8"/>
        <v>576.1536000000002</v>
      </c>
      <c r="G12" s="17">
        <f t="shared" si="9"/>
        <v>2943.8464</v>
      </c>
      <c r="H12" s="42">
        <v>198.62199999999999</v>
      </c>
      <c r="I12" s="42">
        <v>1061.38</v>
      </c>
      <c r="J12" s="80"/>
      <c r="K12" s="42"/>
      <c r="L12" s="68">
        <f t="shared" si="1"/>
        <v>1061.38</v>
      </c>
      <c r="M12" s="68">
        <f t="shared" si="7"/>
        <v>-1882.4663999999998</v>
      </c>
      <c r="N12" s="77">
        <f t="shared" si="2"/>
        <v>-0.6394580912917195</v>
      </c>
      <c r="O12" s="81"/>
      <c r="P12" s="79"/>
      <c r="Q12" s="79">
        <f t="shared" si="3"/>
        <v>-1260.0020000000002</v>
      </c>
      <c r="R12" s="79" t="e">
        <f>P12-#REF!</f>
        <v>#REF!</v>
      </c>
      <c r="S12" s="77" t="e">
        <f t="shared" si="4"/>
        <v>#REF!</v>
      </c>
      <c r="T12" s="79">
        <f t="shared" si="5"/>
        <v>-198.62199999999999</v>
      </c>
      <c r="U12" s="79"/>
    </row>
    <row r="13" spans="1:21" s="3" customFormat="1" ht="21" customHeight="1">
      <c r="A13" s="33" t="s">
        <v>169</v>
      </c>
      <c r="B13" s="43" t="s">
        <v>170</v>
      </c>
      <c r="C13" s="44" t="s">
        <v>167</v>
      </c>
      <c r="D13" s="44" t="s">
        <v>171</v>
      </c>
      <c r="E13" s="45">
        <f>176*25</f>
        <v>4400</v>
      </c>
      <c r="F13" s="41">
        <f t="shared" si="8"/>
        <v>720.1920000000002</v>
      </c>
      <c r="G13" s="17">
        <f t="shared" si="9"/>
        <v>3679.808</v>
      </c>
      <c r="H13" s="42">
        <v>241.0933</v>
      </c>
      <c r="I13" s="42">
        <v>1359.91</v>
      </c>
      <c r="J13" s="80"/>
      <c r="K13" s="42"/>
      <c r="L13" s="68">
        <f t="shared" si="1"/>
        <v>1359.91</v>
      </c>
      <c r="M13" s="68">
        <f t="shared" si="7"/>
        <v>-2319.898</v>
      </c>
      <c r="N13" s="77">
        <f t="shared" si="2"/>
        <v>-0.6304399577369254</v>
      </c>
      <c r="O13" s="81"/>
      <c r="P13" s="79"/>
      <c r="Q13" s="79">
        <f t="shared" si="3"/>
        <v>-1601.0033</v>
      </c>
      <c r="R13" s="79" t="e">
        <f>P13-#REF!</f>
        <v>#REF!</v>
      </c>
      <c r="S13" s="77" t="e">
        <f t="shared" si="4"/>
        <v>#REF!</v>
      </c>
      <c r="T13" s="79">
        <f t="shared" si="5"/>
        <v>-241.0933</v>
      </c>
      <c r="U13" s="79"/>
    </row>
    <row r="14" spans="1:21" s="3" customFormat="1" ht="27.75" customHeight="1">
      <c r="A14" s="33" t="s">
        <v>172</v>
      </c>
      <c r="B14" s="43" t="s">
        <v>173</v>
      </c>
      <c r="C14" s="44" t="s">
        <v>163</v>
      </c>
      <c r="D14" s="44" t="s">
        <v>174</v>
      </c>
      <c r="E14" s="45">
        <f>12*22</f>
        <v>264</v>
      </c>
      <c r="F14" s="41">
        <f t="shared" si="8"/>
        <v>43.211520000000014</v>
      </c>
      <c r="G14" s="17">
        <f t="shared" si="9"/>
        <v>220.78848</v>
      </c>
      <c r="H14" s="42">
        <v>0</v>
      </c>
      <c r="I14" s="42">
        <v>0</v>
      </c>
      <c r="J14" s="80"/>
      <c r="K14" s="42"/>
      <c r="L14" s="68">
        <f aca="true" t="shared" si="10" ref="L14:L77">SUM(I14:K14)</f>
        <v>0</v>
      </c>
      <c r="M14" s="68">
        <f t="shared" si="7"/>
        <v>-220.78848</v>
      </c>
      <c r="N14" s="77">
        <f t="shared" si="2"/>
        <v>-1</v>
      </c>
      <c r="O14" s="81" t="s">
        <v>175</v>
      </c>
      <c r="P14" s="79"/>
      <c r="Q14" s="79">
        <f t="shared" si="3"/>
        <v>0</v>
      </c>
      <c r="R14" s="79" t="e">
        <f>P14-#REF!</f>
        <v>#REF!</v>
      </c>
      <c r="S14" s="77" t="e">
        <f t="shared" si="4"/>
        <v>#REF!</v>
      </c>
      <c r="T14" s="79">
        <f t="shared" si="5"/>
        <v>0</v>
      </c>
      <c r="U14" s="79"/>
    </row>
    <row r="15" spans="1:21" s="3" customFormat="1" ht="21" customHeight="1">
      <c r="A15" s="33" t="s">
        <v>176</v>
      </c>
      <c r="B15" s="43" t="s">
        <v>177</v>
      </c>
      <c r="C15" s="44" t="s">
        <v>163</v>
      </c>
      <c r="D15" s="44" t="s">
        <v>178</v>
      </c>
      <c r="E15" s="45">
        <v>4400</v>
      </c>
      <c r="F15" s="41">
        <f t="shared" si="8"/>
        <v>720.1920000000002</v>
      </c>
      <c r="G15" s="17">
        <f t="shared" si="9"/>
        <v>3679.808</v>
      </c>
      <c r="H15" s="42">
        <v>266.23799999999994</v>
      </c>
      <c r="I15" s="42">
        <v>1393.76</v>
      </c>
      <c r="J15" s="80"/>
      <c r="K15" s="42"/>
      <c r="L15" s="68">
        <f t="shared" si="10"/>
        <v>1393.76</v>
      </c>
      <c r="M15" s="68">
        <f t="shared" si="7"/>
        <v>-2286.048</v>
      </c>
      <c r="N15" s="77">
        <f t="shared" si="2"/>
        <v>-0.6212411082317337</v>
      </c>
      <c r="P15" s="79"/>
      <c r="Q15" s="79">
        <f t="shared" si="3"/>
        <v>-1659.998</v>
      </c>
      <c r="R15" s="79">
        <f aca="true" t="shared" si="11" ref="R15:R29">P15-E15</f>
        <v>-4400</v>
      </c>
      <c r="S15" s="77">
        <f t="shared" si="4"/>
        <v>-1.1957145590204707</v>
      </c>
      <c r="T15" s="79">
        <f t="shared" si="5"/>
        <v>-266.23799999999994</v>
      </c>
      <c r="U15" s="79"/>
    </row>
    <row r="16" spans="1:21" s="3" customFormat="1" ht="21" customHeight="1">
      <c r="A16" s="33" t="s">
        <v>179</v>
      </c>
      <c r="B16" s="43" t="s">
        <v>180</v>
      </c>
      <c r="C16" s="44"/>
      <c r="D16" s="44" t="s">
        <v>181</v>
      </c>
      <c r="E16" s="45">
        <v>550</v>
      </c>
      <c r="F16" s="41">
        <f t="shared" si="8"/>
        <v>90.02400000000003</v>
      </c>
      <c r="G16" s="17">
        <f t="shared" si="9"/>
        <v>459.976</v>
      </c>
      <c r="H16" s="42">
        <v>31.695</v>
      </c>
      <c r="I16" s="42">
        <v>168.305</v>
      </c>
      <c r="J16" s="80"/>
      <c r="K16" s="42"/>
      <c r="L16" s="68">
        <f t="shared" si="10"/>
        <v>168.305</v>
      </c>
      <c r="M16" s="68">
        <f t="shared" si="7"/>
        <v>-291.671</v>
      </c>
      <c r="N16" s="77">
        <f t="shared" si="2"/>
        <v>-0.6341004748073812</v>
      </c>
      <c r="O16" s="81"/>
      <c r="P16" s="79"/>
      <c r="Q16" s="79">
        <f t="shared" si="3"/>
        <v>-200</v>
      </c>
      <c r="R16" s="79">
        <f t="shared" si="11"/>
        <v>-550</v>
      </c>
      <c r="S16" s="77">
        <f t="shared" si="4"/>
        <v>-1.1957145590204707</v>
      </c>
      <c r="T16" s="79">
        <f t="shared" si="5"/>
        <v>-31.695</v>
      </c>
      <c r="U16" s="79"/>
    </row>
    <row r="17" spans="1:21" s="3" customFormat="1" ht="21" customHeight="1">
      <c r="A17" s="33" t="s">
        <v>182</v>
      </c>
      <c r="B17" s="46" t="s">
        <v>183</v>
      </c>
      <c r="C17" s="47"/>
      <c r="D17" s="35"/>
      <c r="E17" s="36">
        <f aca="true" t="shared" si="12" ref="E17:I17">SUM(E18:E25)</f>
        <v>27274</v>
      </c>
      <c r="F17" s="36">
        <f t="shared" si="12"/>
        <v>4464.208320000001</v>
      </c>
      <c r="G17" s="36">
        <f t="shared" si="12"/>
        <v>22809.791680000002</v>
      </c>
      <c r="H17" s="36">
        <f t="shared" si="12"/>
        <v>623.335</v>
      </c>
      <c r="I17" s="36">
        <f t="shared" si="12"/>
        <v>2326.6649999999995</v>
      </c>
      <c r="J17" s="80"/>
      <c r="K17" s="42"/>
      <c r="L17" s="68">
        <f t="shared" si="10"/>
        <v>2326.6649999999995</v>
      </c>
      <c r="M17" s="68">
        <f t="shared" si="7"/>
        <v>-20483.12668</v>
      </c>
      <c r="N17" s="77">
        <f t="shared" si="2"/>
        <v>-0.8979970956052151</v>
      </c>
      <c r="O17" s="78" t="s">
        <v>148</v>
      </c>
      <c r="P17" s="79"/>
      <c r="Q17" s="79">
        <f t="shared" si="3"/>
        <v>-2949.9999999999995</v>
      </c>
      <c r="R17" s="79">
        <f t="shared" si="11"/>
        <v>-27274</v>
      </c>
      <c r="S17" s="77">
        <f t="shared" si="4"/>
        <v>-1.1957145590204705</v>
      </c>
      <c r="T17" s="79">
        <f t="shared" si="5"/>
        <v>-623.335</v>
      </c>
      <c r="U17" s="79"/>
    </row>
    <row r="18" spans="1:21" s="3" customFormat="1" ht="21" customHeight="1">
      <c r="A18" s="33" t="s">
        <v>184</v>
      </c>
      <c r="B18" s="43" t="s">
        <v>185</v>
      </c>
      <c r="C18" s="44" t="s">
        <v>186</v>
      </c>
      <c r="D18" s="44" t="s">
        <v>187</v>
      </c>
      <c r="E18" s="45">
        <v>1500</v>
      </c>
      <c r="F18" s="41">
        <f t="shared" si="8"/>
        <v>245.52000000000007</v>
      </c>
      <c r="G18" s="17">
        <f t="shared" si="9"/>
        <v>1254.48</v>
      </c>
      <c r="H18" s="42">
        <v>306.385</v>
      </c>
      <c r="I18" s="42">
        <v>1143.615</v>
      </c>
      <c r="J18" s="80"/>
      <c r="K18" s="42"/>
      <c r="L18" s="68">
        <f t="shared" si="10"/>
        <v>1143.615</v>
      </c>
      <c r="M18" s="68">
        <f t="shared" si="7"/>
        <v>-110.86500000000001</v>
      </c>
      <c r="N18" s="77">
        <f t="shared" si="2"/>
        <v>-0.08837526305720299</v>
      </c>
      <c r="O18" s="82"/>
      <c r="P18" s="79"/>
      <c r="Q18" s="79">
        <f t="shared" si="3"/>
        <v>-1450</v>
      </c>
      <c r="R18" s="79">
        <f t="shared" si="11"/>
        <v>-1500</v>
      </c>
      <c r="S18" s="77">
        <f t="shared" si="4"/>
        <v>-1.1957145590204705</v>
      </c>
      <c r="T18" s="79">
        <f t="shared" si="5"/>
        <v>-306.385</v>
      </c>
      <c r="U18" s="79"/>
    </row>
    <row r="19" spans="1:21" s="3" customFormat="1" ht="21" customHeight="1">
      <c r="A19" s="33" t="s">
        <v>188</v>
      </c>
      <c r="B19" s="43" t="s">
        <v>189</v>
      </c>
      <c r="C19" s="44" t="s">
        <v>190</v>
      </c>
      <c r="D19" s="44" t="s">
        <v>191</v>
      </c>
      <c r="E19" s="45">
        <v>15200</v>
      </c>
      <c r="F19" s="41">
        <f t="shared" si="8"/>
        <v>2487.9360000000006</v>
      </c>
      <c r="G19" s="17">
        <f t="shared" si="9"/>
        <v>12712.063999999998</v>
      </c>
      <c r="H19" s="42">
        <v>169.04</v>
      </c>
      <c r="I19" s="42">
        <v>630.96</v>
      </c>
      <c r="J19" s="80"/>
      <c r="K19" s="42"/>
      <c r="L19" s="68">
        <f t="shared" si="10"/>
        <v>630.96</v>
      </c>
      <c r="M19" s="68">
        <f t="shared" si="7"/>
        <v>-12081.104</v>
      </c>
      <c r="N19" s="77">
        <f t="shared" si="2"/>
        <v>-0.9503652593316082</v>
      </c>
      <c r="O19" s="82"/>
      <c r="P19" s="79"/>
      <c r="Q19" s="79">
        <f t="shared" si="3"/>
        <v>-800</v>
      </c>
      <c r="R19" s="79">
        <f t="shared" si="11"/>
        <v>-15200</v>
      </c>
      <c r="S19" s="77">
        <f t="shared" si="4"/>
        <v>-1.1957145590204707</v>
      </c>
      <c r="T19" s="79">
        <f t="shared" si="5"/>
        <v>-169.04</v>
      </c>
      <c r="U19" s="79"/>
    </row>
    <row r="20" spans="1:21" s="3" customFormat="1" ht="21" customHeight="1">
      <c r="A20" s="33" t="s">
        <v>192</v>
      </c>
      <c r="B20" s="43" t="s">
        <v>193</v>
      </c>
      <c r="C20" s="44" t="s">
        <v>194</v>
      </c>
      <c r="D20" s="44" t="s">
        <v>195</v>
      </c>
      <c r="E20" s="45">
        <v>200</v>
      </c>
      <c r="F20" s="41">
        <f t="shared" si="8"/>
        <v>32.73600000000001</v>
      </c>
      <c r="G20" s="17">
        <f t="shared" si="9"/>
        <v>167.26399999999998</v>
      </c>
      <c r="H20" s="42">
        <v>63.39</v>
      </c>
      <c r="I20" s="42">
        <v>236.61</v>
      </c>
      <c r="J20" s="80"/>
      <c r="K20" s="42"/>
      <c r="L20" s="68">
        <f t="shared" si="10"/>
        <v>236.61</v>
      </c>
      <c r="M20" s="68">
        <f t="shared" si="7"/>
        <v>69.34600000000003</v>
      </c>
      <c r="N20" s="77">
        <f t="shared" si="2"/>
        <v>0.41459010904916804</v>
      </c>
      <c r="O20" s="81" t="s">
        <v>196</v>
      </c>
      <c r="P20" s="79"/>
      <c r="Q20" s="79">
        <f t="shared" si="3"/>
        <v>-300</v>
      </c>
      <c r="R20" s="79">
        <f t="shared" si="11"/>
        <v>-200</v>
      </c>
      <c r="S20" s="77">
        <f t="shared" si="4"/>
        <v>-1.1957145590204707</v>
      </c>
      <c r="T20" s="79">
        <f t="shared" si="5"/>
        <v>-63.39</v>
      </c>
      <c r="U20" s="79"/>
    </row>
    <row r="21" spans="1:21" s="3" customFormat="1" ht="21" customHeight="1">
      <c r="A21" s="33" t="s">
        <v>197</v>
      </c>
      <c r="B21" s="43" t="s">
        <v>198</v>
      </c>
      <c r="C21" s="44" t="s">
        <v>199</v>
      </c>
      <c r="D21" s="44" t="s">
        <v>200</v>
      </c>
      <c r="E21" s="45">
        <v>3800</v>
      </c>
      <c r="F21" s="41">
        <f t="shared" si="8"/>
        <v>621.9840000000002</v>
      </c>
      <c r="G21" s="17">
        <f t="shared" si="9"/>
        <v>3178.0159999999996</v>
      </c>
      <c r="H21" s="42">
        <v>31.695</v>
      </c>
      <c r="I21" s="42">
        <v>118.305</v>
      </c>
      <c r="J21" s="80"/>
      <c r="K21" s="42"/>
      <c r="L21" s="68">
        <f t="shared" si="10"/>
        <v>118.305</v>
      </c>
      <c r="M21" s="68">
        <f t="shared" si="7"/>
        <v>-3059.711</v>
      </c>
      <c r="N21" s="77">
        <f t="shared" si="2"/>
        <v>-0.9627739444987061</v>
      </c>
      <c r="O21" s="82"/>
      <c r="P21" s="79"/>
      <c r="Q21" s="79">
        <f t="shared" si="3"/>
        <v>-150</v>
      </c>
      <c r="R21" s="79">
        <f t="shared" si="11"/>
        <v>-3800</v>
      </c>
      <c r="S21" s="77">
        <f t="shared" si="4"/>
        <v>-1.1957145590204707</v>
      </c>
      <c r="T21" s="79">
        <f t="shared" si="5"/>
        <v>-31.695</v>
      </c>
      <c r="U21" s="79"/>
    </row>
    <row r="22" spans="1:21" s="3" customFormat="1" ht="21" customHeight="1">
      <c r="A22" s="33" t="s">
        <v>201</v>
      </c>
      <c r="B22" s="43" t="s">
        <v>173</v>
      </c>
      <c r="C22" s="44" t="s">
        <v>202</v>
      </c>
      <c r="D22" s="44" t="s">
        <v>174</v>
      </c>
      <c r="E22" s="45">
        <v>2964</v>
      </c>
      <c r="F22" s="41">
        <f t="shared" si="8"/>
        <v>485.14752000000016</v>
      </c>
      <c r="G22" s="17">
        <f t="shared" si="9"/>
        <v>2478.85248</v>
      </c>
      <c r="H22" s="42">
        <v>0</v>
      </c>
      <c r="I22" s="42">
        <v>0</v>
      </c>
      <c r="J22" s="42"/>
      <c r="K22" s="42"/>
      <c r="L22" s="68">
        <f t="shared" si="10"/>
        <v>0</v>
      </c>
      <c r="M22" s="68">
        <f t="shared" si="7"/>
        <v>-2478.85248</v>
      </c>
      <c r="N22" s="77">
        <f t="shared" si="2"/>
        <v>-1</v>
      </c>
      <c r="O22" s="81" t="s">
        <v>175</v>
      </c>
      <c r="P22" s="79"/>
      <c r="Q22" s="79">
        <f t="shared" si="3"/>
        <v>0</v>
      </c>
      <c r="R22" s="79">
        <f t="shared" si="11"/>
        <v>-2964</v>
      </c>
      <c r="S22" s="77">
        <f t="shared" si="4"/>
        <v>-1.1957145590204705</v>
      </c>
      <c r="T22" s="79">
        <f t="shared" si="5"/>
        <v>0</v>
      </c>
      <c r="U22" s="79"/>
    </row>
    <row r="23" spans="1:21" s="3" customFormat="1" ht="21" customHeight="1">
      <c r="A23" s="33" t="s">
        <v>203</v>
      </c>
      <c r="B23" s="43" t="s">
        <v>166</v>
      </c>
      <c r="C23" s="44" t="s">
        <v>190</v>
      </c>
      <c r="D23" s="44" t="s">
        <v>168</v>
      </c>
      <c r="E23" s="45">
        <v>760</v>
      </c>
      <c r="F23" s="41">
        <f t="shared" si="8"/>
        <v>124.39680000000004</v>
      </c>
      <c r="G23" s="17">
        <f t="shared" si="9"/>
        <v>635.6032</v>
      </c>
      <c r="H23" s="42">
        <v>8.452</v>
      </c>
      <c r="I23" s="42">
        <v>31.548</v>
      </c>
      <c r="J23" s="42"/>
      <c r="K23" s="42"/>
      <c r="L23" s="68">
        <f t="shared" si="10"/>
        <v>31.548</v>
      </c>
      <c r="M23" s="68">
        <f t="shared" si="7"/>
        <v>-604.0552</v>
      </c>
      <c r="N23" s="77">
        <f t="shared" si="2"/>
        <v>-0.9503652593316081</v>
      </c>
      <c r="O23" s="82"/>
      <c r="P23" s="79"/>
      <c r="Q23" s="79">
        <f t="shared" si="3"/>
        <v>-40</v>
      </c>
      <c r="R23" s="79">
        <f t="shared" si="11"/>
        <v>-760</v>
      </c>
      <c r="S23" s="77">
        <f t="shared" si="4"/>
        <v>-1.1957145590204705</v>
      </c>
      <c r="T23" s="79">
        <f t="shared" si="5"/>
        <v>-8.452</v>
      </c>
      <c r="U23" s="79"/>
    </row>
    <row r="24" spans="1:21" s="3" customFormat="1" ht="21" customHeight="1">
      <c r="A24" s="33" t="s">
        <v>204</v>
      </c>
      <c r="B24" s="43" t="s">
        <v>177</v>
      </c>
      <c r="C24" s="44" t="s">
        <v>190</v>
      </c>
      <c r="D24" s="44" t="s">
        <v>205</v>
      </c>
      <c r="E24" s="45">
        <v>1900</v>
      </c>
      <c r="F24" s="41">
        <f t="shared" si="8"/>
        <v>310.9920000000001</v>
      </c>
      <c r="G24" s="17">
        <f t="shared" si="9"/>
        <v>1589.0079999999998</v>
      </c>
      <c r="H24" s="42">
        <v>33.808</v>
      </c>
      <c r="I24" s="42">
        <v>126.192</v>
      </c>
      <c r="J24" s="42"/>
      <c r="K24" s="42"/>
      <c r="L24" s="68">
        <f t="shared" si="10"/>
        <v>126.192</v>
      </c>
      <c r="M24" s="68">
        <f t="shared" si="7"/>
        <v>-1462.8159999999998</v>
      </c>
      <c r="N24" s="77">
        <f t="shared" si="2"/>
        <v>-0.920584414930573</v>
      </c>
      <c r="O24" s="82"/>
      <c r="P24" s="79"/>
      <c r="Q24" s="79">
        <f t="shared" si="3"/>
        <v>-160</v>
      </c>
      <c r="R24" s="79">
        <f t="shared" si="11"/>
        <v>-1900</v>
      </c>
      <c r="S24" s="77">
        <f t="shared" si="4"/>
        <v>-1.1957145590204707</v>
      </c>
      <c r="T24" s="79">
        <f t="shared" si="5"/>
        <v>-33.808</v>
      </c>
      <c r="U24" s="79"/>
    </row>
    <row r="25" spans="1:21" s="3" customFormat="1" ht="21" customHeight="1">
      <c r="A25" s="33" t="s">
        <v>206</v>
      </c>
      <c r="B25" s="43" t="s">
        <v>180</v>
      </c>
      <c r="C25" s="44" t="s">
        <v>207</v>
      </c>
      <c r="D25" s="44" t="s">
        <v>205</v>
      </c>
      <c r="E25" s="45">
        <v>950</v>
      </c>
      <c r="F25" s="41">
        <f t="shared" si="8"/>
        <v>155.49600000000004</v>
      </c>
      <c r="G25" s="17">
        <f t="shared" si="9"/>
        <v>794.5039999999999</v>
      </c>
      <c r="H25" s="42">
        <v>10.565</v>
      </c>
      <c r="I25" s="42">
        <v>39.435</v>
      </c>
      <c r="J25" s="42"/>
      <c r="K25" s="42"/>
      <c r="L25" s="68">
        <f t="shared" si="10"/>
        <v>39.435</v>
      </c>
      <c r="M25" s="68">
        <f t="shared" si="7"/>
        <v>-755.069</v>
      </c>
      <c r="N25" s="77">
        <f t="shared" si="2"/>
        <v>-0.9503652593316082</v>
      </c>
      <c r="O25" s="81"/>
      <c r="P25" s="79"/>
      <c r="Q25" s="79">
        <f t="shared" si="3"/>
        <v>-50</v>
      </c>
      <c r="R25" s="79">
        <f t="shared" si="11"/>
        <v>-950</v>
      </c>
      <c r="S25" s="77">
        <f t="shared" si="4"/>
        <v>-1.1957145590204707</v>
      </c>
      <c r="T25" s="79">
        <f t="shared" si="5"/>
        <v>-10.565</v>
      </c>
      <c r="U25" s="79"/>
    </row>
    <row r="26" spans="1:21" s="3" customFormat="1" ht="21" customHeight="1">
      <c r="A26" s="33" t="s">
        <v>28</v>
      </c>
      <c r="B26" s="34" t="s">
        <v>208</v>
      </c>
      <c r="C26" s="48"/>
      <c r="D26" s="35"/>
      <c r="E26" s="36">
        <f aca="true" t="shared" si="13" ref="E26:I26">SUM(E27+E35+E45+E59)</f>
        <v>87015</v>
      </c>
      <c r="F26" s="36">
        <f t="shared" si="13"/>
        <v>14242.615200000006</v>
      </c>
      <c r="G26" s="36">
        <f t="shared" si="13"/>
        <v>72772.38479999999</v>
      </c>
      <c r="H26" s="36">
        <f t="shared" si="13"/>
        <v>6499.8117999999995</v>
      </c>
      <c r="I26" s="49">
        <f t="shared" si="13"/>
        <v>19913.191499999997</v>
      </c>
      <c r="J26" s="80"/>
      <c r="K26" s="42"/>
      <c r="L26" s="68">
        <f t="shared" si="10"/>
        <v>19913.191499999997</v>
      </c>
      <c r="M26" s="68">
        <f t="shared" si="7"/>
        <v>-52859.193299999984</v>
      </c>
      <c r="N26" s="77">
        <f t="shared" si="2"/>
        <v>-0.7263633512255049</v>
      </c>
      <c r="O26" s="81" t="s">
        <v>148</v>
      </c>
      <c r="P26" s="79"/>
      <c r="Q26" s="79">
        <f t="shared" si="3"/>
        <v>-26413.003299999997</v>
      </c>
      <c r="R26" s="79">
        <f t="shared" si="11"/>
        <v>-87015</v>
      </c>
      <c r="S26" s="77">
        <f t="shared" si="4"/>
        <v>-1.195714559020471</v>
      </c>
      <c r="T26" s="79">
        <f t="shared" si="5"/>
        <v>-6499.8117999999995</v>
      </c>
      <c r="U26" s="79"/>
    </row>
    <row r="27" spans="1:21" s="3" customFormat="1" ht="21" customHeight="1">
      <c r="A27" s="33" t="s">
        <v>209</v>
      </c>
      <c r="B27" s="38" t="s">
        <v>210</v>
      </c>
      <c r="C27" s="33">
        <v>8</v>
      </c>
      <c r="D27" s="35"/>
      <c r="E27" s="49">
        <f aca="true" t="shared" si="14" ref="E27:I27">SUM(E28:E34)</f>
        <v>16770</v>
      </c>
      <c r="F27" s="49">
        <f t="shared" si="14"/>
        <v>2744.9136000000003</v>
      </c>
      <c r="G27" s="49">
        <f t="shared" si="14"/>
        <v>14025.086399999998</v>
      </c>
      <c r="H27" s="49">
        <f t="shared" si="14"/>
        <v>1303.7209999999998</v>
      </c>
      <c r="I27" s="49">
        <f t="shared" si="14"/>
        <v>4866.2789999999995</v>
      </c>
      <c r="J27" s="80"/>
      <c r="K27" s="42"/>
      <c r="L27" s="68">
        <f t="shared" si="10"/>
        <v>4866.2789999999995</v>
      </c>
      <c r="M27" s="68">
        <f t="shared" si="7"/>
        <v>-9158.807399999998</v>
      </c>
      <c r="N27" s="77">
        <f t="shared" si="2"/>
        <v>-0.6530303727754575</v>
      </c>
      <c r="O27" s="81" t="s">
        <v>148</v>
      </c>
      <c r="P27" s="79"/>
      <c r="Q27" s="79">
        <f t="shared" si="3"/>
        <v>-6169.999999999999</v>
      </c>
      <c r="R27" s="79">
        <f t="shared" si="11"/>
        <v>-16770</v>
      </c>
      <c r="S27" s="77">
        <f t="shared" si="4"/>
        <v>-1.1957145590204707</v>
      </c>
      <c r="T27" s="79">
        <f t="shared" si="5"/>
        <v>-1303.7209999999998</v>
      </c>
      <c r="U27" s="79"/>
    </row>
    <row r="28" spans="1:21" s="3" customFormat="1" ht="21" customHeight="1">
      <c r="A28" s="33" t="s">
        <v>211</v>
      </c>
      <c r="B28" s="43" t="s">
        <v>212</v>
      </c>
      <c r="C28" s="50" t="s">
        <v>213</v>
      </c>
      <c r="D28" s="44" t="s">
        <v>164</v>
      </c>
      <c r="E28" s="45">
        <v>3300</v>
      </c>
      <c r="F28" s="41">
        <f t="shared" si="8"/>
        <v>540.1440000000001</v>
      </c>
      <c r="G28" s="17">
        <f t="shared" si="9"/>
        <v>2759.8559999999998</v>
      </c>
      <c r="H28" s="42">
        <v>255.67299999999997</v>
      </c>
      <c r="I28" s="42">
        <v>954.327</v>
      </c>
      <c r="J28" s="42"/>
      <c r="K28" s="42"/>
      <c r="L28" s="68">
        <f t="shared" si="10"/>
        <v>954.327</v>
      </c>
      <c r="M28" s="68">
        <f t="shared" si="7"/>
        <v>-1805.5289999999998</v>
      </c>
      <c r="N28" s="77">
        <f t="shared" si="2"/>
        <v>-0.6542113066768701</v>
      </c>
      <c r="O28" s="82"/>
      <c r="P28" s="79"/>
      <c r="Q28" s="79">
        <f t="shared" si="3"/>
        <v>-1210</v>
      </c>
      <c r="R28" s="79">
        <f t="shared" si="11"/>
        <v>-3300</v>
      </c>
      <c r="S28" s="77">
        <f t="shared" si="4"/>
        <v>-1.1957145590204707</v>
      </c>
      <c r="T28" s="79">
        <f t="shared" si="5"/>
        <v>-255.67299999999997</v>
      </c>
      <c r="U28" s="79"/>
    </row>
    <row r="29" spans="1:21" s="3" customFormat="1" ht="21" customHeight="1">
      <c r="A29" s="33" t="s">
        <v>214</v>
      </c>
      <c r="B29" s="43" t="s">
        <v>157</v>
      </c>
      <c r="C29" s="50" t="s">
        <v>158</v>
      </c>
      <c r="D29" s="44" t="s">
        <v>187</v>
      </c>
      <c r="E29" s="45">
        <v>600</v>
      </c>
      <c r="F29" s="41">
        <f t="shared" si="8"/>
        <v>98.20800000000003</v>
      </c>
      <c r="G29" s="17">
        <f t="shared" si="9"/>
        <v>501.792</v>
      </c>
      <c r="H29" s="42">
        <v>105.65</v>
      </c>
      <c r="I29" s="42">
        <v>394.35</v>
      </c>
      <c r="J29" s="42"/>
      <c r="K29" s="42"/>
      <c r="L29" s="68">
        <f t="shared" si="10"/>
        <v>394.35</v>
      </c>
      <c r="M29" s="68">
        <f t="shared" si="7"/>
        <v>-107.44199999999995</v>
      </c>
      <c r="N29" s="77">
        <f t="shared" si="2"/>
        <v>-0.2141166060837956</v>
      </c>
      <c r="O29" s="82"/>
      <c r="P29" s="79"/>
      <c r="Q29" s="79">
        <f t="shared" si="3"/>
        <v>-500</v>
      </c>
      <c r="R29" s="79">
        <f t="shared" si="11"/>
        <v>-600</v>
      </c>
      <c r="S29" s="77">
        <f t="shared" si="4"/>
        <v>-1.1957145590204707</v>
      </c>
      <c r="T29" s="79">
        <f t="shared" si="5"/>
        <v>-105.65</v>
      </c>
      <c r="U29" s="79"/>
    </row>
    <row r="30" spans="1:21" s="3" customFormat="1" ht="21" customHeight="1">
      <c r="A30" s="33" t="s">
        <v>215</v>
      </c>
      <c r="B30" s="43" t="s">
        <v>162</v>
      </c>
      <c r="C30" s="50" t="s">
        <v>213</v>
      </c>
      <c r="D30" s="44" t="s">
        <v>216</v>
      </c>
      <c r="E30" s="45">
        <v>1100</v>
      </c>
      <c r="F30" s="41">
        <f t="shared" si="8"/>
        <v>180.04800000000006</v>
      </c>
      <c r="G30" s="17">
        <f t="shared" si="9"/>
        <v>919.952</v>
      </c>
      <c r="H30" s="42">
        <v>101.42399999999999</v>
      </c>
      <c r="I30" s="42">
        <v>378.57599999999996</v>
      </c>
      <c r="J30" s="42"/>
      <c r="K30" s="42"/>
      <c r="L30" s="68">
        <f t="shared" si="10"/>
        <v>378.57599999999996</v>
      </c>
      <c r="M30" s="68">
        <f aca="true" t="shared" si="15" ref="M30:M80">L30-G30</f>
        <v>-541.376</v>
      </c>
      <c r="N30" s="77">
        <f aca="true" t="shared" si="16" ref="N30:N81">IF(G30=0,0,M30/G30)</f>
        <v>-0.5884828773675148</v>
      </c>
      <c r="O30" s="82"/>
      <c r="P30" s="79"/>
      <c r="Q30" s="79"/>
      <c r="R30" s="79"/>
      <c r="S30" s="77"/>
      <c r="T30" s="79"/>
      <c r="U30" s="79"/>
    </row>
    <row r="31" spans="1:21" s="3" customFormat="1" ht="21" customHeight="1">
      <c r="A31" s="33" t="s">
        <v>217</v>
      </c>
      <c r="B31" s="43" t="s">
        <v>170</v>
      </c>
      <c r="C31" s="50" t="s">
        <v>218</v>
      </c>
      <c r="D31" s="44" t="s">
        <v>219</v>
      </c>
      <c r="E31" s="45">
        <v>2475</v>
      </c>
      <c r="F31" s="41">
        <f t="shared" si="8"/>
        <v>405.1080000000001</v>
      </c>
      <c r="G31" s="17">
        <f t="shared" si="9"/>
        <v>2069.892</v>
      </c>
      <c r="H31" s="42">
        <v>198.62199999999999</v>
      </c>
      <c r="I31" s="42">
        <v>741.3779999999999</v>
      </c>
      <c r="J31" s="42"/>
      <c r="K31" s="42"/>
      <c r="L31" s="68">
        <f t="shared" si="10"/>
        <v>741.3779999999999</v>
      </c>
      <c r="M31" s="68">
        <f t="shared" si="15"/>
        <v>-1328.514</v>
      </c>
      <c r="N31" s="77">
        <f t="shared" si="16"/>
        <v>-0.6418276895606148</v>
      </c>
      <c r="O31" s="82"/>
      <c r="P31" s="79"/>
      <c r="Q31" s="79"/>
      <c r="R31" s="79"/>
      <c r="S31" s="77"/>
      <c r="T31" s="79"/>
      <c r="U31" s="79"/>
    </row>
    <row r="32" spans="1:21" s="3" customFormat="1" ht="21" customHeight="1">
      <c r="A32" s="33" t="s">
        <v>220</v>
      </c>
      <c r="B32" s="43" t="s">
        <v>173</v>
      </c>
      <c r="C32" s="50" t="s">
        <v>218</v>
      </c>
      <c r="D32" s="44" t="s">
        <v>174</v>
      </c>
      <c r="E32" s="45">
        <v>495</v>
      </c>
      <c r="F32" s="41">
        <f t="shared" si="8"/>
        <v>81.02160000000002</v>
      </c>
      <c r="G32" s="17">
        <f t="shared" si="9"/>
        <v>413.97839999999997</v>
      </c>
      <c r="H32" s="42">
        <v>0</v>
      </c>
      <c r="I32" s="42">
        <v>0</v>
      </c>
      <c r="J32" s="42"/>
      <c r="K32" s="42"/>
      <c r="L32" s="68">
        <f t="shared" si="10"/>
        <v>0</v>
      </c>
      <c r="M32" s="68">
        <f t="shared" si="15"/>
        <v>-413.97839999999997</v>
      </c>
      <c r="N32" s="77">
        <f t="shared" si="16"/>
        <v>-1</v>
      </c>
      <c r="O32" s="81" t="s">
        <v>175</v>
      </c>
      <c r="P32" s="79"/>
      <c r="Q32" s="79"/>
      <c r="R32" s="79"/>
      <c r="S32" s="77"/>
      <c r="T32" s="79"/>
      <c r="U32" s="79"/>
    </row>
    <row r="33" spans="1:21" s="3" customFormat="1" ht="21" customHeight="1">
      <c r="A33" s="33" t="s">
        <v>221</v>
      </c>
      <c r="B33" s="43" t="s">
        <v>177</v>
      </c>
      <c r="C33" s="50" t="s">
        <v>218</v>
      </c>
      <c r="D33" s="44" t="s">
        <v>178</v>
      </c>
      <c r="E33" s="45">
        <v>8250</v>
      </c>
      <c r="F33" s="41">
        <f t="shared" si="8"/>
        <v>1350.3600000000004</v>
      </c>
      <c r="G33" s="17">
        <f t="shared" si="9"/>
        <v>6899.639999999999</v>
      </c>
      <c r="H33" s="42">
        <v>600.0919999999999</v>
      </c>
      <c r="I33" s="42">
        <v>2239.9079999999994</v>
      </c>
      <c r="J33" s="42"/>
      <c r="K33" s="42"/>
      <c r="L33" s="68">
        <f t="shared" si="10"/>
        <v>2239.9079999999994</v>
      </c>
      <c r="M33" s="68">
        <f t="shared" si="15"/>
        <v>-4659.732</v>
      </c>
      <c r="N33" s="77">
        <f t="shared" si="16"/>
        <v>-0.6753587143677062</v>
      </c>
      <c r="O33" s="82"/>
      <c r="P33" s="79"/>
      <c r="Q33" s="79"/>
      <c r="R33" s="79"/>
      <c r="S33" s="77"/>
      <c r="T33" s="79"/>
      <c r="U33" s="79"/>
    </row>
    <row r="34" spans="1:21" s="3" customFormat="1" ht="21" customHeight="1">
      <c r="A34" s="33" t="s">
        <v>222</v>
      </c>
      <c r="B34" s="43" t="s">
        <v>180</v>
      </c>
      <c r="C34" s="44" t="s">
        <v>213</v>
      </c>
      <c r="D34" s="44" t="s">
        <v>205</v>
      </c>
      <c r="E34" s="44">
        <v>550</v>
      </c>
      <c r="F34" s="41">
        <f t="shared" si="8"/>
        <v>90.02400000000003</v>
      </c>
      <c r="G34" s="17">
        <f t="shared" si="9"/>
        <v>459.976</v>
      </c>
      <c r="H34" s="42">
        <v>42.26</v>
      </c>
      <c r="I34" s="42">
        <v>157.74</v>
      </c>
      <c r="J34" s="42"/>
      <c r="K34" s="42"/>
      <c r="L34" s="68">
        <f t="shared" si="10"/>
        <v>157.74</v>
      </c>
      <c r="M34" s="68">
        <f t="shared" si="15"/>
        <v>-302.236</v>
      </c>
      <c r="N34" s="77">
        <f t="shared" si="16"/>
        <v>-0.657069064472929</v>
      </c>
      <c r="O34" s="82"/>
      <c r="P34" s="79"/>
      <c r="Q34" s="79"/>
      <c r="R34" s="79"/>
      <c r="S34" s="77"/>
      <c r="T34" s="79"/>
      <c r="U34" s="79"/>
    </row>
    <row r="35" spans="1:21" s="3" customFormat="1" ht="21" customHeight="1">
      <c r="A35" s="33" t="s">
        <v>223</v>
      </c>
      <c r="B35" s="46" t="s">
        <v>224</v>
      </c>
      <c r="C35" s="33"/>
      <c r="D35" s="35"/>
      <c r="E35" s="36">
        <f aca="true" t="shared" si="17" ref="E35:I35">SUM(E36:E44)</f>
        <v>24380</v>
      </c>
      <c r="F35" s="36">
        <f t="shared" si="17"/>
        <v>3990.5184000000013</v>
      </c>
      <c r="G35" s="36">
        <f t="shared" si="17"/>
        <v>20389.481599999996</v>
      </c>
      <c r="H35" s="36">
        <f t="shared" si="17"/>
        <v>1122.003</v>
      </c>
      <c r="I35" s="36">
        <f t="shared" si="17"/>
        <v>4187.996999999999</v>
      </c>
      <c r="J35" s="49"/>
      <c r="K35" s="42"/>
      <c r="L35" s="68">
        <f t="shared" si="10"/>
        <v>4187.996999999999</v>
      </c>
      <c r="M35" s="68">
        <f t="shared" si="15"/>
        <v>-16201.484599999996</v>
      </c>
      <c r="N35" s="77">
        <f t="shared" si="16"/>
        <v>-0.794600123624526</v>
      </c>
      <c r="O35" s="81" t="s">
        <v>148</v>
      </c>
      <c r="P35" s="79"/>
      <c r="Q35" s="79"/>
      <c r="R35" s="79"/>
      <c r="S35" s="77"/>
      <c r="T35" s="79"/>
      <c r="U35" s="79"/>
    </row>
    <row r="36" spans="1:21" s="3" customFormat="1" ht="21" customHeight="1">
      <c r="A36" s="33" t="s">
        <v>225</v>
      </c>
      <c r="B36" s="43" t="s">
        <v>226</v>
      </c>
      <c r="C36" s="33" t="s">
        <v>227</v>
      </c>
      <c r="D36" s="44" t="s">
        <v>164</v>
      </c>
      <c r="E36" s="44">
        <v>3300</v>
      </c>
      <c r="F36" s="41">
        <f t="shared" si="8"/>
        <v>540.1440000000001</v>
      </c>
      <c r="G36" s="17">
        <f t="shared" si="9"/>
        <v>2759.8559999999998</v>
      </c>
      <c r="H36" s="42">
        <v>0</v>
      </c>
      <c r="I36" s="42">
        <v>0</v>
      </c>
      <c r="J36" s="80"/>
      <c r="K36" s="42"/>
      <c r="L36" s="68">
        <f t="shared" si="10"/>
        <v>0</v>
      </c>
      <c r="M36" s="68">
        <f t="shared" si="15"/>
        <v>-2759.8559999999998</v>
      </c>
      <c r="N36" s="77">
        <f t="shared" si="16"/>
        <v>-1</v>
      </c>
      <c r="O36" s="82"/>
      <c r="P36" s="79"/>
      <c r="Q36" s="79"/>
      <c r="R36" s="79"/>
      <c r="S36" s="77"/>
      <c r="T36" s="79"/>
      <c r="U36" s="79"/>
    </row>
    <row r="37" spans="1:21" s="3" customFormat="1" ht="21" customHeight="1">
      <c r="A37" s="33" t="s">
        <v>228</v>
      </c>
      <c r="B37" s="43" t="s">
        <v>229</v>
      </c>
      <c r="C37" s="33" t="s">
        <v>227</v>
      </c>
      <c r="D37" s="44" t="s">
        <v>205</v>
      </c>
      <c r="E37" s="44">
        <v>550</v>
      </c>
      <c r="F37" s="41">
        <f t="shared" si="8"/>
        <v>90.02400000000003</v>
      </c>
      <c r="G37" s="17">
        <f t="shared" si="9"/>
        <v>459.976</v>
      </c>
      <c r="H37" s="42">
        <v>0</v>
      </c>
      <c r="I37" s="42">
        <v>0</v>
      </c>
      <c r="J37" s="42"/>
      <c r="K37" s="42"/>
      <c r="L37" s="68">
        <f t="shared" si="10"/>
        <v>0</v>
      </c>
      <c r="M37" s="68">
        <f t="shared" si="15"/>
        <v>-459.976</v>
      </c>
      <c r="N37" s="77">
        <f t="shared" si="16"/>
        <v>-1</v>
      </c>
      <c r="O37" s="82"/>
      <c r="P37" s="79"/>
      <c r="Q37" s="79"/>
      <c r="R37" s="79"/>
      <c r="S37" s="77"/>
      <c r="T37" s="79"/>
      <c r="U37" s="79"/>
    </row>
    <row r="38" spans="1:21" s="3" customFormat="1" ht="21" customHeight="1">
      <c r="A38" s="33" t="s">
        <v>230</v>
      </c>
      <c r="B38" s="51" t="s">
        <v>231</v>
      </c>
      <c r="C38" s="33" t="s">
        <v>213</v>
      </c>
      <c r="D38" s="44" t="s">
        <v>232</v>
      </c>
      <c r="E38" s="44">
        <v>11000</v>
      </c>
      <c r="F38" s="41">
        <f t="shared" si="8"/>
        <v>1800.4800000000005</v>
      </c>
      <c r="G38" s="17">
        <f t="shared" si="9"/>
        <v>9199.519999999999</v>
      </c>
      <c r="H38" s="42">
        <v>629.674</v>
      </c>
      <c r="I38" s="42">
        <v>2350.326</v>
      </c>
      <c r="J38" s="42"/>
      <c r="K38" s="42"/>
      <c r="L38" s="68">
        <f t="shared" si="10"/>
        <v>2350.326</v>
      </c>
      <c r="M38" s="68">
        <f t="shared" si="15"/>
        <v>-6849.193999999999</v>
      </c>
      <c r="N38" s="77">
        <f t="shared" si="16"/>
        <v>-0.744516453032332</v>
      </c>
      <c r="O38" s="82"/>
      <c r="P38" s="79"/>
      <c r="Q38" s="79"/>
      <c r="R38" s="79"/>
      <c r="S38" s="77"/>
      <c r="T38" s="79"/>
      <c r="U38" s="79"/>
    </row>
    <row r="39" spans="1:21" s="3" customFormat="1" ht="21" customHeight="1">
      <c r="A39" s="33" t="s">
        <v>233</v>
      </c>
      <c r="B39" s="43" t="s">
        <v>157</v>
      </c>
      <c r="C39" s="33" t="s">
        <v>234</v>
      </c>
      <c r="D39" s="44" t="s">
        <v>235</v>
      </c>
      <c r="E39" s="44">
        <v>400</v>
      </c>
      <c r="F39" s="41">
        <f t="shared" si="8"/>
        <v>65.47200000000002</v>
      </c>
      <c r="G39" s="17">
        <f t="shared" si="9"/>
        <v>334.52799999999996</v>
      </c>
      <c r="H39" s="42">
        <v>0</v>
      </c>
      <c r="I39" s="42">
        <v>0</v>
      </c>
      <c r="J39" s="42"/>
      <c r="K39" s="42"/>
      <c r="L39" s="68">
        <f t="shared" si="10"/>
        <v>0</v>
      </c>
      <c r="M39" s="68">
        <f t="shared" si="15"/>
        <v>-334.52799999999996</v>
      </c>
      <c r="N39" s="77">
        <f t="shared" si="16"/>
        <v>-1</v>
      </c>
      <c r="O39" s="82"/>
      <c r="P39" s="79"/>
      <c r="Q39" s="79"/>
      <c r="R39" s="79"/>
      <c r="S39" s="77"/>
      <c r="T39" s="79"/>
      <c r="U39" s="79"/>
    </row>
    <row r="40" spans="1:21" s="3" customFormat="1" ht="21" customHeight="1">
      <c r="A40" s="33" t="s">
        <v>236</v>
      </c>
      <c r="B40" s="43" t="s">
        <v>162</v>
      </c>
      <c r="C40" s="33" t="s">
        <v>237</v>
      </c>
      <c r="D40" s="44" t="s">
        <v>216</v>
      </c>
      <c r="E40" s="44">
        <v>1100</v>
      </c>
      <c r="F40" s="41">
        <f t="shared" si="8"/>
        <v>180.04800000000006</v>
      </c>
      <c r="G40" s="17">
        <f t="shared" si="9"/>
        <v>919.952</v>
      </c>
      <c r="H40" s="42">
        <v>59.163999999999994</v>
      </c>
      <c r="I40" s="42">
        <v>220.83599999999998</v>
      </c>
      <c r="J40" s="42"/>
      <c r="K40" s="42"/>
      <c r="L40" s="68">
        <f t="shared" si="10"/>
        <v>220.83599999999998</v>
      </c>
      <c r="M40" s="68">
        <f t="shared" si="15"/>
        <v>-699.116</v>
      </c>
      <c r="N40" s="77">
        <f t="shared" si="16"/>
        <v>-0.7599483451310503</v>
      </c>
      <c r="O40" s="82"/>
      <c r="P40" s="79"/>
      <c r="Q40" s="79"/>
      <c r="R40" s="79"/>
      <c r="S40" s="77"/>
      <c r="T40" s="79"/>
      <c r="U40" s="79"/>
    </row>
    <row r="41" spans="1:21" s="3" customFormat="1" ht="21" customHeight="1">
      <c r="A41" s="33" t="s">
        <v>238</v>
      </c>
      <c r="B41" s="43" t="s">
        <v>170</v>
      </c>
      <c r="C41" s="33" t="s">
        <v>239</v>
      </c>
      <c r="D41" s="44" t="s">
        <v>219</v>
      </c>
      <c r="E41" s="44">
        <v>1650</v>
      </c>
      <c r="F41" s="41">
        <f t="shared" si="8"/>
        <v>270.07200000000006</v>
      </c>
      <c r="G41" s="17">
        <f t="shared" si="9"/>
        <v>1379.9279999999999</v>
      </c>
      <c r="H41" s="42">
        <v>91.9155</v>
      </c>
      <c r="I41" s="42">
        <v>343.0845</v>
      </c>
      <c r="J41" s="42"/>
      <c r="K41" s="42"/>
      <c r="L41" s="68">
        <f t="shared" si="10"/>
        <v>343.0845</v>
      </c>
      <c r="M41" s="68">
        <f t="shared" si="15"/>
        <v>-1036.8435</v>
      </c>
      <c r="N41" s="77">
        <f t="shared" si="16"/>
        <v>-0.7513750717428735</v>
      </c>
      <c r="O41" s="82"/>
      <c r="P41" s="79"/>
      <c r="Q41" s="79"/>
      <c r="R41" s="79"/>
      <c r="S41" s="77"/>
      <c r="T41" s="79"/>
      <c r="U41" s="79"/>
    </row>
    <row r="42" spans="1:21" s="3" customFormat="1" ht="21" customHeight="1">
      <c r="A42" s="33" t="s">
        <v>240</v>
      </c>
      <c r="B42" s="43" t="s">
        <v>173</v>
      </c>
      <c r="C42" s="33" t="s">
        <v>239</v>
      </c>
      <c r="D42" s="44" t="s">
        <v>174</v>
      </c>
      <c r="E42" s="44">
        <v>330</v>
      </c>
      <c r="F42" s="41">
        <f t="shared" si="8"/>
        <v>54.014400000000016</v>
      </c>
      <c r="G42" s="17">
        <f t="shared" si="9"/>
        <v>275.9856</v>
      </c>
      <c r="H42" s="42">
        <v>0</v>
      </c>
      <c r="I42" s="42">
        <v>0</v>
      </c>
      <c r="J42" s="42"/>
      <c r="K42" s="42"/>
      <c r="L42" s="68">
        <f t="shared" si="10"/>
        <v>0</v>
      </c>
      <c r="M42" s="68">
        <f t="shared" si="15"/>
        <v>-275.9856</v>
      </c>
      <c r="N42" s="77">
        <f t="shared" si="16"/>
        <v>-1</v>
      </c>
      <c r="O42" s="81" t="s">
        <v>175</v>
      </c>
      <c r="P42" s="79"/>
      <c r="Q42" s="79"/>
      <c r="R42" s="79"/>
      <c r="S42" s="77"/>
      <c r="T42" s="79"/>
      <c r="U42" s="79"/>
    </row>
    <row r="43" spans="1:21" s="3" customFormat="1" ht="21" customHeight="1">
      <c r="A43" s="33" t="s">
        <v>241</v>
      </c>
      <c r="B43" s="43" t="s">
        <v>177</v>
      </c>
      <c r="C43" s="33" t="s">
        <v>239</v>
      </c>
      <c r="D43" s="44" t="s">
        <v>178</v>
      </c>
      <c r="E43" s="44">
        <v>5500</v>
      </c>
      <c r="F43" s="41">
        <f t="shared" si="8"/>
        <v>900.2400000000002</v>
      </c>
      <c r="G43" s="17">
        <f t="shared" si="9"/>
        <v>4599.759999999999</v>
      </c>
      <c r="H43" s="42">
        <v>309.55449999999996</v>
      </c>
      <c r="I43" s="42">
        <v>1155.4454999999998</v>
      </c>
      <c r="J43" s="42"/>
      <c r="K43" s="42"/>
      <c r="L43" s="68">
        <f t="shared" si="10"/>
        <v>1155.4454999999998</v>
      </c>
      <c r="M43" s="68">
        <f t="shared" si="15"/>
        <v>-3444.3144999999995</v>
      </c>
      <c r="N43" s="77">
        <f t="shared" si="16"/>
        <v>-0.7488030897264205</v>
      </c>
      <c r="O43" s="82"/>
      <c r="P43" s="79"/>
      <c r="Q43" s="79"/>
      <c r="R43" s="79"/>
      <c r="S43" s="77"/>
      <c r="T43" s="79"/>
      <c r="U43" s="79"/>
    </row>
    <row r="44" spans="1:21" s="3" customFormat="1" ht="21" customHeight="1">
      <c r="A44" s="33" t="s">
        <v>242</v>
      </c>
      <c r="B44" s="43" t="s">
        <v>180</v>
      </c>
      <c r="C44" s="33" t="s">
        <v>213</v>
      </c>
      <c r="D44" s="44" t="s">
        <v>205</v>
      </c>
      <c r="E44" s="44">
        <v>550</v>
      </c>
      <c r="F44" s="41">
        <f t="shared" si="8"/>
        <v>90.02400000000003</v>
      </c>
      <c r="G44" s="17">
        <f t="shared" si="9"/>
        <v>459.976</v>
      </c>
      <c r="H44" s="42">
        <v>31.695</v>
      </c>
      <c r="I44" s="42">
        <v>118.305</v>
      </c>
      <c r="J44" s="42"/>
      <c r="K44" s="42"/>
      <c r="L44" s="68">
        <f t="shared" si="10"/>
        <v>118.305</v>
      </c>
      <c r="M44" s="68">
        <f t="shared" si="15"/>
        <v>-341.671</v>
      </c>
      <c r="N44" s="77">
        <f t="shared" si="16"/>
        <v>-0.7428017983546967</v>
      </c>
      <c r="O44" s="82"/>
      <c r="P44" s="79"/>
      <c r="Q44" s="79"/>
      <c r="R44" s="79"/>
      <c r="S44" s="77"/>
      <c r="T44" s="79"/>
      <c r="U44" s="79"/>
    </row>
    <row r="45" spans="1:21" s="3" customFormat="1" ht="21" customHeight="1">
      <c r="A45" s="33" t="s">
        <v>243</v>
      </c>
      <c r="B45" s="46" t="s">
        <v>244</v>
      </c>
      <c r="C45" s="43"/>
      <c r="D45" s="35"/>
      <c r="E45" s="36">
        <f aca="true" t="shared" si="18" ref="E45:I45">SUM(E46:E58)</f>
        <v>44765</v>
      </c>
      <c r="F45" s="36">
        <f t="shared" si="18"/>
        <v>7327.135200000002</v>
      </c>
      <c r="G45" s="36">
        <f t="shared" si="18"/>
        <v>37437.864799999996</v>
      </c>
      <c r="H45" s="36">
        <f t="shared" si="18"/>
        <v>4074.0878000000002</v>
      </c>
      <c r="I45" s="36">
        <f t="shared" si="18"/>
        <v>10858.9155</v>
      </c>
      <c r="J45" s="49"/>
      <c r="K45" s="42"/>
      <c r="L45" s="68">
        <f t="shared" si="10"/>
        <v>10858.9155</v>
      </c>
      <c r="M45" s="68">
        <f t="shared" si="15"/>
        <v>-26578.949299999997</v>
      </c>
      <c r="N45" s="77">
        <f t="shared" si="16"/>
        <v>-0.7099483221596548</v>
      </c>
      <c r="O45" s="81" t="s">
        <v>148</v>
      </c>
      <c r="P45" s="79"/>
      <c r="Q45" s="79"/>
      <c r="R45" s="79"/>
      <c r="S45" s="77"/>
      <c r="T45" s="79"/>
      <c r="U45" s="79"/>
    </row>
    <row r="46" spans="1:21" s="3" customFormat="1" ht="21" customHeight="1">
      <c r="A46" s="33" t="s">
        <v>245</v>
      </c>
      <c r="B46" s="43" t="s">
        <v>226</v>
      </c>
      <c r="C46" s="44" t="s">
        <v>213</v>
      </c>
      <c r="D46" s="44" t="s">
        <v>246</v>
      </c>
      <c r="E46" s="44">
        <v>3300</v>
      </c>
      <c r="F46" s="41">
        <f t="shared" si="8"/>
        <v>540.1440000000001</v>
      </c>
      <c r="G46" s="17">
        <f t="shared" si="9"/>
        <v>2759.8559999999998</v>
      </c>
      <c r="H46" s="42">
        <v>0</v>
      </c>
      <c r="I46" s="42">
        <v>1200</v>
      </c>
      <c r="J46" s="80"/>
      <c r="K46" s="42"/>
      <c r="L46" s="68">
        <f t="shared" si="10"/>
        <v>1200</v>
      </c>
      <c r="M46" s="68">
        <f t="shared" si="15"/>
        <v>-1559.8559999999998</v>
      </c>
      <c r="N46" s="77">
        <f t="shared" si="16"/>
        <v>-0.5651947058107379</v>
      </c>
      <c r="O46" s="82"/>
      <c r="P46" s="79"/>
      <c r="Q46" s="79"/>
      <c r="R46" s="79"/>
      <c r="S46" s="77"/>
      <c r="T46" s="79"/>
      <c r="U46" s="79"/>
    </row>
    <row r="47" spans="1:21" s="3" customFormat="1" ht="21" customHeight="1">
      <c r="A47" s="33" t="s">
        <v>247</v>
      </c>
      <c r="B47" s="43" t="s">
        <v>229</v>
      </c>
      <c r="C47" s="44" t="s">
        <v>248</v>
      </c>
      <c r="D47" s="44" t="s">
        <v>249</v>
      </c>
      <c r="E47" s="44">
        <v>1100</v>
      </c>
      <c r="F47" s="41">
        <f t="shared" si="8"/>
        <v>180.04800000000006</v>
      </c>
      <c r="G47" s="17">
        <f t="shared" si="9"/>
        <v>919.952</v>
      </c>
      <c r="H47" s="42">
        <v>0</v>
      </c>
      <c r="I47" s="42">
        <v>147</v>
      </c>
      <c r="J47" s="80"/>
      <c r="K47" s="42"/>
      <c r="L47" s="68">
        <f t="shared" si="10"/>
        <v>147</v>
      </c>
      <c r="M47" s="68">
        <f t="shared" si="15"/>
        <v>-772.952</v>
      </c>
      <c r="N47" s="77">
        <f t="shared" si="16"/>
        <v>-0.8402090543854462</v>
      </c>
      <c r="O47" s="82"/>
      <c r="P47" s="79"/>
      <c r="Q47" s="79"/>
      <c r="R47" s="79"/>
      <c r="S47" s="77"/>
      <c r="T47" s="79"/>
      <c r="U47" s="79"/>
    </row>
    <row r="48" spans="1:21" s="3" customFormat="1" ht="21" customHeight="1">
      <c r="A48" s="33" t="s">
        <v>250</v>
      </c>
      <c r="B48" s="43" t="s">
        <v>157</v>
      </c>
      <c r="C48" s="44" t="s">
        <v>234</v>
      </c>
      <c r="D48" s="44" t="s">
        <v>159</v>
      </c>
      <c r="E48" s="44">
        <f>10*15</f>
        <v>150</v>
      </c>
      <c r="F48" s="41">
        <f t="shared" si="8"/>
        <v>24.552000000000007</v>
      </c>
      <c r="G48" s="17">
        <f t="shared" si="9"/>
        <v>125.448</v>
      </c>
      <c r="H48" s="42">
        <v>30.638499999999997</v>
      </c>
      <c r="I48" s="42">
        <v>114.36149999999999</v>
      </c>
      <c r="J48" s="80"/>
      <c r="K48" s="42"/>
      <c r="L48" s="68">
        <f t="shared" si="10"/>
        <v>114.36149999999999</v>
      </c>
      <c r="M48" s="68">
        <f t="shared" si="15"/>
        <v>-11.086500000000001</v>
      </c>
      <c r="N48" s="77">
        <f t="shared" si="16"/>
        <v>-0.088375263057203</v>
      </c>
      <c r="O48" s="82"/>
      <c r="P48" s="79"/>
      <c r="Q48" s="79"/>
      <c r="R48" s="79"/>
      <c r="S48" s="77"/>
      <c r="T48" s="79"/>
      <c r="U48" s="79"/>
    </row>
    <row r="49" spans="1:21" s="3" customFormat="1" ht="21" customHeight="1">
      <c r="A49" s="33" t="s">
        <v>251</v>
      </c>
      <c r="B49" s="43" t="s">
        <v>166</v>
      </c>
      <c r="C49" s="44" t="s">
        <v>252</v>
      </c>
      <c r="D49" s="44" t="s">
        <v>168</v>
      </c>
      <c r="E49" s="44">
        <f>110*20</f>
        <v>2200</v>
      </c>
      <c r="F49" s="41">
        <f t="shared" si="8"/>
        <v>360.0960000000001</v>
      </c>
      <c r="G49" s="17">
        <f t="shared" si="9"/>
        <v>1839.904</v>
      </c>
      <c r="H49" s="42">
        <v>131.00599999999997</v>
      </c>
      <c r="I49" s="42">
        <v>688.994</v>
      </c>
      <c r="J49" s="80"/>
      <c r="K49" s="42"/>
      <c r="L49" s="68">
        <f t="shared" si="10"/>
        <v>688.994</v>
      </c>
      <c r="M49" s="68">
        <f t="shared" si="15"/>
        <v>-1150.9099999999999</v>
      </c>
      <c r="N49" s="77">
        <f t="shared" si="16"/>
        <v>-0.6255272014192044</v>
      </c>
      <c r="O49" s="82"/>
      <c r="P49" s="79"/>
      <c r="Q49" s="79"/>
      <c r="R49" s="79"/>
      <c r="S49" s="77"/>
      <c r="T49" s="79"/>
      <c r="U49" s="79"/>
    </row>
    <row r="50" spans="1:21" s="3" customFormat="1" ht="21" customHeight="1">
      <c r="A50" s="33" t="s">
        <v>253</v>
      </c>
      <c r="B50" s="43" t="s">
        <v>89</v>
      </c>
      <c r="C50" s="44" t="s">
        <v>252</v>
      </c>
      <c r="D50" s="44" t="s">
        <v>254</v>
      </c>
      <c r="E50" s="52">
        <f>110*25</f>
        <v>2750</v>
      </c>
      <c r="F50" s="41">
        <f t="shared" si="8"/>
        <v>450.1200000000001</v>
      </c>
      <c r="G50" s="17">
        <f t="shared" si="9"/>
        <v>2299.8799999999997</v>
      </c>
      <c r="H50" s="42">
        <v>156.15069999999997</v>
      </c>
      <c r="I50" s="42">
        <v>832.85</v>
      </c>
      <c r="J50" s="80"/>
      <c r="K50" s="42"/>
      <c r="L50" s="68">
        <f t="shared" si="10"/>
        <v>832.85</v>
      </c>
      <c r="M50" s="68">
        <f t="shared" si="15"/>
        <v>-1467.0299999999997</v>
      </c>
      <c r="N50" s="77">
        <f t="shared" si="16"/>
        <v>-0.6378724107344731</v>
      </c>
      <c r="O50" s="82"/>
      <c r="P50" s="79"/>
      <c r="Q50" s="79"/>
      <c r="R50" s="79"/>
      <c r="S50" s="77"/>
      <c r="T50" s="79"/>
      <c r="U50" s="79"/>
    </row>
    <row r="51" spans="1:21" s="3" customFormat="1" ht="21" customHeight="1">
      <c r="A51" s="33" t="s">
        <v>255</v>
      </c>
      <c r="B51" s="43" t="s">
        <v>256</v>
      </c>
      <c r="C51" s="44" t="s">
        <v>257</v>
      </c>
      <c r="D51" s="44" t="s">
        <v>258</v>
      </c>
      <c r="E51" s="52">
        <f>100*10</f>
        <v>1000</v>
      </c>
      <c r="F51" s="41">
        <f t="shared" si="8"/>
        <v>163.68000000000004</v>
      </c>
      <c r="G51" s="17">
        <f t="shared" si="9"/>
        <v>836.3199999999999</v>
      </c>
      <c r="H51" s="42">
        <v>0</v>
      </c>
      <c r="I51" s="42">
        <v>0</v>
      </c>
      <c r="J51" s="80"/>
      <c r="K51" s="42"/>
      <c r="L51" s="68">
        <f t="shared" si="10"/>
        <v>0</v>
      </c>
      <c r="M51" s="68">
        <f t="shared" si="15"/>
        <v>-836.3199999999999</v>
      </c>
      <c r="N51" s="77">
        <f t="shared" si="16"/>
        <v>-1</v>
      </c>
      <c r="O51" s="82"/>
      <c r="P51" s="79"/>
      <c r="Q51" s="79"/>
      <c r="R51" s="79"/>
      <c r="S51" s="77"/>
      <c r="T51" s="79"/>
      <c r="U51" s="79"/>
    </row>
    <row r="52" spans="1:21" s="3" customFormat="1" ht="21" customHeight="1">
      <c r="A52" s="33" t="s">
        <v>259</v>
      </c>
      <c r="B52" s="43" t="s">
        <v>260</v>
      </c>
      <c r="C52" s="44" t="s">
        <v>261</v>
      </c>
      <c r="D52" s="44" t="s">
        <v>174</v>
      </c>
      <c r="E52" s="52">
        <f>55*3</f>
        <v>165</v>
      </c>
      <c r="F52" s="41">
        <f t="shared" si="8"/>
        <v>27.007200000000008</v>
      </c>
      <c r="G52" s="17">
        <f t="shared" si="9"/>
        <v>137.9928</v>
      </c>
      <c r="H52" s="42">
        <v>0</v>
      </c>
      <c r="I52" s="42">
        <v>0</v>
      </c>
      <c r="J52" s="80"/>
      <c r="K52" s="42"/>
      <c r="L52" s="68">
        <f t="shared" si="10"/>
        <v>0</v>
      </c>
      <c r="M52" s="68">
        <f t="shared" si="15"/>
        <v>-137.9928</v>
      </c>
      <c r="N52" s="77">
        <f t="shared" si="16"/>
        <v>-1</v>
      </c>
      <c r="O52" s="81" t="s">
        <v>175</v>
      </c>
      <c r="P52" s="79"/>
      <c r="Q52" s="79"/>
      <c r="R52" s="79"/>
      <c r="S52" s="77"/>
      <c r="T52" s="79"/>
      <c r="U52" s="79"/>
    </row>
    <row r="53" spans="1:21" s="3" customFormat="1" ht="21" customHeight="1">
      <c r="A53" s="33" t="s">
        <v>262</v>
      </c>
      <c r="B53" s="43" t="s">
        <v>263</v>
      </c>
      <c r="C53" s="44" t="s">
        <v>257</v>
      </c>
      <c r="D53" s="44" t="s">
        <v>174</v>
      </c>
      <c r="E53" s="44">
        <f>100*3</f>
        <v>300</v>
      </c>
      <c r="F53" s="41">
        <f t="shared" si="8"/>
        <v>49.10400000000001</v>
      </c>
      <c r="G53" s="17">
        <f t="shared" si="9"/>
        <v>250.896</v>
      </c>
      <c r="H53" s="42">
        <v>0</v>
      </c>
      <c r="I53" s="42">
        <v>0</v>
      </c>
      <c r="J53" s="80"/>
      <c r="K53" s="42"/>
      <c r="L53" s="68">
        <f t="shared" si="10"/>
        <v>0</v>
      </c>
      <c r="M53" s="68">
        <f t="shared" si="15"/>
        <v>-250.896</v>
      </c>
      <c r="N53" s="77">
        <f t="shared" si="16"/>
        <v>-1</v>
      </c>
      <c r="O53" s="81"/>
      <c r="P53" s="79"/>
      <c r="Q53" s="79"/>
      <c r="R53" s="79"/>
      <c r="S53" s="77"/>
      <c r="T53" s="79"/>
      <c r="U53" s="79"/>
    </row>
    <row r="54" spans="1:21" s="3" customFormat="1" ht="21" customHeight="1">
      <c r="A54" s="33" t="s">
        <v>264</v>
      </c>
      <c r="B54" s="43" t="s">
        <v>265</v>
      </c>
      <c r="C54" s="44" t="s">
        <v>261</v>
      </c>
      <c r="D54" s="44" t="s">
        <v>178</v>
      </c>
      <c r="E54" s="44">
        <f>55*50</f>
        <v>2750</v>
      </c>
      <c r="F54" s="41">
        <f t="shared" si="8"/>
        <v>450.1200000000001</v>
      </c>
      <c r="G54" s="17">
        <f t="shared" si="9"/>
        <v>2299.8799999999997</v>
      </c>
      <c r="H54" s="42">
        <v>232.8526</v>
      </c>
      <c r="I54" s="42">
        <v>1119.15</v>
      </c>
      <c r="J54" s="80"/>
      <c r="K54" s="42"/>
      <c r="L54" s="68">
        <f t="shared" si="10"/>
        <v>1119.15</v>
      </c>
      <c r="M54" s="68">
        <f t="shared" si="15"/>
        <v>-1180.7299999999996</v>
      </c>
      <c r="N54" s="77">
        <f t="shared" si="16"/>
        <v>-0.5133876550080873</v>
      </c>
      <c r="O54" s="82"/>
      <c r="P54" s="79"/>
      <c r="Q54" s="79"/>
      <c r="R54" s="79"/>
      <c r="S54" s="77"/>
      <c r="T54" s="79"/>
      <c r="U54" s="79"/>
    </row>
    <row r="55" spans="1:21" s="3" customFormat="1" ht="21" customHeight="1">
      <c r="A55" s="33" t="s">
        <v>266</v>
      </c>
      <c r="B55" s="43" t="s">
        <v>267</v>
      </c>
      <c r="C55" s="53" t="s">
        <v>257</v>
      </c>
      <c r="D55" s="53" t="s">
        <v>268</v>
      </c>
      <c r="E55" s="53">
        <f>100*25</f>
        <v>2500</v>
      </c>
      <c r="F55" s="41">
        <f t="shared" si="8"/>
        <v>409.2000000000001</v>
      </c>
      <c r="G55" s="17">
        <f t="shared" si="9"/>
        <v>2090.7999999999997</v>
      </c>
      <c r="H55" s="42">
        <v>0</v>
      </c>
      <c r="I55" s="42">
        <v>0</v>
      </c>
      <c r="J55" s="42"/>
      <c r="K55" s="42"/>
      <c r="L55" s="68">
        <f t="shared" si="10"/>
        <v>0</v>
      </c>
      <c r="M55" s="68">
        <f t="shared" si="15"/>
        <v>-2090.7999999999997</v>
      </c>
      <c r="N55" s="77">
        <f t="shared" si="16"/>
        <v>-1</v>
      </c>
      <c r="O55" s="82"/>
      <c r="P55" s="79"/>
      <c r="Q55" s="79"/>
      <c r="R55" s="79"/>
      <c r="S55" s="77"/>
      <c r="T55" s="79"/>
      <c r="U55" s="79"/>
    </row>
    <row r="56" spans="1:21" s="3" customFormat="1" ht="21" customHeight="1">
      <c r="A56" s="33" t="s">
        <v>269</v>
      </c>
      <c r="B56" s="43" t="s">
        <v>180</v>
      </c>
      <c r="C56" s="44" t="s">
        <v>248</v>
      </c>
      <c r="D56" s="44" t="s">
        <v>181</v>
      </c>
      <c r="E56" s="44">
        <v>550</v>
      </c>
      <c r="F56" s="41">
        <f t="shared" si="8"/>
        <v>90.02400000000003</v>
      </c>
      <c r="G56" s="17">
        <f t="shared" si="9"/>
        <v>459.976</v>
      </c>
      <c r="H56" s="42">
        <v>21.13</v>
      </c>
      <c r="I56" s="42">
        <v>78.87</v>
      </c>
      <c r="J56" s="42"/>
      <c r="K56" s="42"/>
      <c r="L56" s="68">
        <f t="shared" si="10"/>
        <v>78.87</v>
      </c>
      <c r="M56" s="68">
        <f t="shared" si="15"/>
        <v>-381.106</v>
      </c>
      <c r="N56" s="77">
        <f t="shared" si="16"/>
        <v>-0.8285345322364644</v>
      </c>
      <c r="O56" s="82"/>
      <c r="P56" s="79"/>
      <c r="Q56" s="79"/>
      <c r="R56" s="79"/>
      <c r="S56" s="77"/>
      <c r="T56" s="79"/>
      <c r="U56" s="79"/>
    </row>
    <row r="57" spans="1:21" s="3" customFormat="1" ht="21" customHeight="1">
      <c r="A57" s="33" t="s">
        <v>270</v>
      </c>
      <c r="B57" s="43" t="s">
        <v>271</v>
      </c>
      <c r="C57" s="44" t="s">
        <v>272</v>
      </c>
      <c r="D57" s="44" t="s">
        <v>200</v>
      </c>
      <c r="E57" s="44">
        <v>8000</v>
      </c>
      <c r="F57" s="41">
        <f t="shared" si="8"/>
        <v>1309.4400000000003</v>
      </c>
      <c r="G57" s="17">
        <f t="shared" si="9"/>
        <v>6690.5599999999995</v>
      </c>
      <c r="H57" s="42">
        <v>416.31</v>
      </c>
      <c r="I57" s="42">
        <v>1677.69</v>
      </c>
      <c r="J57" s="80"/>
      <c r="K57" s="42"/>
      <c r="L57" s="68">
        <f t="shared" si="10"/>
        <v>1677.69</v>
      </c>
      <c r="M57" s="68">
        <f t="shared" si="15"/>
        <v>-5012.869999999999</v>
      </c>
      <c r="N57" s="77">
        <f t="shared" si="16"/>
        <v>-0.7492452051846182</v>
      </c>
      <c r="O57" s="82"/>
      <c r="P57" s="79"/>
      <c r="Q57" s="79"/>
      <c r="R57" s="79"/>
      <c r="S57" s="77"/>
      <c r="T57" s="79"/>
      <c r="U57" s="79"/>
    </row>
    <row r="58" spans="1:21" s="3" customFormat="1" ht="21" customHeight="1">
      <c r="A58" s="33" t="s">
        <v>273</v>
      </c>
      <c r="B58" s="43" t="s">
        <v>274</v>
      </c>
      <c r="C58" s="53" t="s">
        <v>275</v>
      </c>
      <c r="D58" s="53" t="s">
        <v>276</v>
      </c>
      <c r="E58" s="53">
        <v>20000</v>
      </c>
      <c r="F58" s="41">
        <f t="shared" si="8"/>
        <v>3273.600000000001</v>
      </c>
      <c r="G58" s="17">
        <f t="shared" si="9"/>
        <v>16726.399999999998</v>
      </c>
      <c r="H58" s="42">
        <v>3086</v>
      </c>
      <c r="I58" s="42">
        <v>5000</v>
      </c>
      <c r="J58" s="80"/>
      <c r="K58" s="42"/>
      <c r="L58" s="68">
        <f t="shared" si="10"/>
        <v>5000</v>
      </c>
      <c r="M58" s="68">
        <f t="shared" si="15"/>
        <v>-11726.399999999998</v>
      </c>
      <c r="N58" s="77">
        <f t="shared" si="16"/>
        <v>-0.7010713602448823</v>
      </c>
      <c r="O58" s="82"/>
      <c r="P58" s="79"/>
      <c r="Q58" s="79"/>
      <c r="R58" s="79"/>
      <c r="S58" s="77"/>
      <c r="T58" s="79"/>
      <c r="U58" s="79"/>
    </row>
    <row r="59" spans="1:21" s="3" customFormat="1" ht="21" customHeight="1">
      <c r="A59" s="33" t="s">
        <v>277</v>
      </c>
      <c r="B59" s="43" t="s">
        <v>278</v>
      </c>
      <c r="C59" s="44" t="s">
        <v>248</v>
      </c>
      <c r="D59" s="53" t="s">
        <v>249</v>
      </c>
      <c r="E59" s="44">
        <v>1100</v>
      </c>
      <c r="F59" s="41">
        <f t="shared" si="8"/>
        <v>180.04800000000006</v>
      </c>
      <c r="G59" s="17">
        <f t="shared" si="9"/>
        <v>919.952</v>
      </c>
      <c r="H59" s="42">
        <v>0</v>
      </c>
      <c r="I59" s="42">
        <v>0</v>
      </c>
      <c r="J59" s="42"/>
      <c r="K59" s="42"/>
      <c r="L59" s="68">
        <f t="shared" si="10"/>
        <v>0</v>
      </c>
      <c r="M59" s="68">
        <f t="shared" si="15"/>
        <v>-919.952</v>
      </c>
      <c r="N59" s="77">
        <f t="shared" si="16"/>
        <v>-1</v>
      </c>
      <c r="O59" s="82"/>
      <c r="P59" s="79"/>
      <c r="Q59" s="79"/>
      <c r="R59" s="79"/>
      <c r="S59" s="77"/>
      <c r="T59" s="79"/>
      <c r="U59" s="79"/>
    </row>
    <row r="60" spans="1:21" s="3" customFormat="1" ht="21" customHeight="1">
      <c r="A60" s="33" t="s">
        <v>32</v>
      </c>
      <c r="B60" s="34" t="s">
        <v>279</v>
      </c>
      <c r="C60" s="53"/>
      <c r="D60" s="53"/>
      <c r="E60" s="54">
        <f>SUM(E61+E71)</f>
        <v>16685</v>
      </c>
      <c r="F60" s="41">
        <f t="shared" si="8"/>
        <v>2731.0008000000007</v>
      </c>
      <c r="G60" s="37">
        <f t="shared" si="9"/>
        <v>13953.999199999998</v>
      </c>
      <c r="H60" s="54">
        <v>815.6179999999998</v>
      </c>
      <c r="I60" s="54">
        <f>SUM(I61+I71)</f>
        <v>3044.382</v>
      </c>
      <c r="J60" s="54"/>
      <c r="K60" s="42"/>
      <c r="L60" s="68">
        <f t="shared" si="10"/>
        <v>3044.382</v>
      </c>
      <c r="M60" s="68">
        <f t="shared" si="15"/>
        <v>-10909.617199999999</v>
      </c>
      <c r="N60" s="77">
        <f t="shared" si="16"/>
        <v>-0.7818272771579348</v>
      </c>
      <c r="O60" s="81" t="s">
        <v>148</v>
      </c>
      <c r="P60" s="79"/>
      <c r="Q60" s="79"/>
      <c r="R60" s="79"/>
      <c r="S60" s="77"/>
      <c r="T60" s="79"/>
      <c r="U60" s="79"/>
    </row>
    <row r="61" spans="1:21" s="3" customFormat="1" ht="21" customHeight="1">
      <c r="A61" s="33" t="s">
        <v>280</v>
      </c>
      <c r="B61" s="38" t="s">
        <v>281</v>
      </c>
      <c r="C61" s="33"/>
      <c r="D61" s="35"/>
      <c r="E61" s="49">
        <f aca="true" t="shared" si="19" ref="E61:I61">SUM(E62:E70)</f>
        <v>13685</v>
      </c>
      <c r="F61" s="49">
        <f t="shared" si="19"/>
        <v>2239.9608000000003</v>
      </c>
      <c r="G61" s="49">
        <f t="shared" si="19"/>
        <v>11445.0392</v>
      </c>
      <c r="H61" s="49">
        <f t="shared" si="19"/>
        <v>815.6179999999999</v>
      </c>
      <c r="I61" s="49">
        <f t="shared" si="19"/>
        <v>3044.382</v>
      </c>
      <c r="J61" s="49"/>
      <c r="K61" s="42"/>
      <c r="L61" s="68">
        <f t="shared" si="10"/>
        <v>3044.382</v>
      </c>
      <c r="M61" s="68">
        <f t="shared" si="15"/>
        <v>-8400.6572</v>
      </c>
      <c r="N61" s="77">
        <f t="shared" si="16"/>
        <v>-0.7339998625780155</v>
      </c>
      <c r="O61" s="81" t="s">
        <v>148</v>
      </c>
      <c r="P61" s="79"/>
      <c r="Q61" s="79"/>
      <c r="R61" s="79"/>
      <c r="S61" s="77"/>
      <c r="T61" s="79"/>
      <c r="U61" s="79"/>
    </row>
    <row r="62" spans="1:21" s="3" customFormat="1" ht="21" customHeight="1">
      <c r="A62" s="33" t="s">
        <v>282</v>
      </c>
      <c r="B62" s="43" t="s">
        <v>283</v>
      </c>
      <c r="C62" s="44" t="s">
        <v>213</v>
      </c>
      <c r="D62" s="44" t="s">
        <v>200</v>
      </c>
      <c r="E62" s="44">
        <v>2200</v>
      </c>
      <c r="F62" s="41">
        <f t="shared" si="8"/>
        <v>360.0960000000001</v>
      </c>
      <c r="G62" s="17">
        <f t="shared" si="9"/>
        <v>1839.904</v>
      </c>
      <c r="H62" s="42">
        <v>118.32799999999999</v>
      </c>
      <c r="I62" s="42">
        <v>441.67199999999997</v>
      </c>
      <c r="J62" s="42"/>
      <c r="K62" s="42"/>
      <c r="L62" s="68">
        <f t="shared" si="10"/>
        <v>441.67199999999997</v>
      </c>
      <c r="M62" s="68">
        <f t="shared" si="15"/>
        <v>-1398.232</v>
      </c>
      <c r="N62" s="77">
        <f t="shared" si="16"/>
        <v>-0.7599483451310503</v>
      </c>
      <c r="O62" s="82"/>
      <c r="P62" s="79"/>
      <c r="Q62" s="79"/>
      <c r="R62" s="79"/>
      <c r="S62" s="77"/>
      <c r="T62" s="79"/>
      <c r="U62" s="79"/>
    </row>
    <row r="63" spans="1:21" s="3" customFormat="1" ht="21" customHeight="1">
      <c r="A63" s="33" t="s">
        <v>284</v>
      </c>
      <c r="B63" s="43" t="s">
        <v>170</v>
      </c>
      <c r="C63" s="44" t="s">
        <v>285</v>
      </c>
      <c r="D63" s="44" t="s">
        <v>171</v>
      </c>
      <c r="E63" s="44">
        <v>2420</v>
      </c>
      <c r="F63" s="41">
        <f t="shared" si="8"/>
        <v>396.1056000000001</v>
      </c>
      <c r="G63" s="17">
        <f t="shared" si="9"/>
        <v>2023.8944</v>
      </c>
      <c r="H63" s="42">
        <v>174.3225</v>
      </c>
      <c r="I63" s="42">
        <v>650.6775</v>
      </c>
      <c r="J63" s="42"/>
      <c r="K63" s="42"/>
      <c r="L63" s="68">
        <f t="shared" si="10"/>
        <v>650.6775</v>
      </c>
      <c r="M63" s="68">
        <f t="shared" si="15"/>
        <v>-1373.2169</v>
      </c>
      <c r="N63" s="77">
        <f t="shared" si="16"/>
        <v>-0.6785022479433709</v>
      </c>
      <c r="O63" s="82"/>
      <c r="P63" s="79"/>
      <c r="Q63" s="79"/>
      <c r="R63" s="79"/>
      <c r="S63" s="77"/>
      <c r="T63" s="79"/>
      <c r="U63" s="79"/>
    </row>
    <row r="64" spans="1:21" s="3" customFormat="1" ht="21" customHeight="1">
      <c r="A64" s="33" t="s">
        <v>286</v>
      </c>
      <c r="B64" s="43" t="s">
        <v>173</v>
      </c>
      <c r="C64" s="44" t="s">
        <v>287</v>
      </c>
      <c r="D64" s="44" t="s">
        <v>174</v>
      </c>
      <c r="E64" s="44">
        <v>165</v>
      </c>
      <c r="F64" s="41">
        <f t="shared" si="8"/>
        <v>27.007200000000008</v>
      </c>
      <c r="G64" s="17">
        <f t="shared" si="9"/>
        <v>137.9928</v>
      </c>
      <c r="H64" s="42">
        <v>0</v>
      </c>
      <c r="I64" s="42">
        <v>0</v>
      </c>
      <c r="J64" s="42"/>
      <c r="K64" s="42"/>
      <c r="L64" s="68">
        <f t="shared" si="10"/>
        <v>0</v>
      </c>
      <c r="M64" s="68">
        <f t="shared" si="15"/>
        <v>-137.9928</v>
      </c>
      <c r="N64" s="77">
        <f t="shared" si="16"/>
        <v>-1</v>
      </c>
      <c r="O64" s="81" t="s">
        <v>175</v>
      </c>
      <c r="P64" s="79"/>
      <c r="Q64" s="79"/>
      <c r="R64" s="79"/>
      <c r="S64" s="77"/>
      <c r="T64" s="79"/>
      <c r="U64" s="79"/>
    </row>
    <row r="65" spans="1:21" s="3" customFormat="1" ht="21" customHeight="1">
      <c r="A65" s="33" t="s">
        <v>288</v>
      </c>
      <c r="B65" s="43" t="s">
        <v>177</v>
      </c>
      <c r="C65" s="44" t="s">
        <v>287</v>
      </c>
      <c r="D65" s="44" t="s">
        <v>205</v>
      </c>
      <c r="E65" s="44">
        <v>1650</v>
      </c>
      <c r="F65" s="41">
        <f t="shared" si="8"/>
        <v>270.07200000000006</v>
      </c>
      <c r="G65" s="17">
        <f t="shared" si="9"/>
        <v>1379.9279999999999</v>
      </c>
      <c r="H65" s="42">
        <v>157.4185</v>
      </c>
      <c r="I65" s="42">
        <v>587.5815</v>
      </c>
      <c r="J65" s="42"/>
      <c r="K65" s="42"/>
      <c r="L65" s="68">
        <f t="shared" si="10"/>
        <v>587.5815</v>
      </c>
      <c r="M65" s="68">
        <f t="shared" si="15"/>
        <v>-792.3464999999999</v>
      </c>
      <c r="N65" s="77">
        <f t="shared" si="16"/>
        <v>-0.5741940883872202</v>
      </c>
      <c r="O65" s="82"/>
      <c r="P65" s="79"/>
      <c r="Q65" s="79"/>
      <c r="R65" s="79"/>
      <c r="S65" s="77"/>
      <c r="T65" s="79"/>
      <c r="U65" s="79"/>
    </row>
    <row r="66" spans="1:21" s="3" customFormat="1" ht="21" customHeight="1">
      <c r="A66" s="33" t="s">
        <v>289</v>
      </c>
      <c r="B66" s="43" t="s">
        <v>180</v>
      </c>
      <c r="C66" s="44" t="s">
        <v>213</v>
      </c>
      <c r="D66" s="44" t="s">
        <v>205</v>
      </c>
      <c r="E66" s="44">
        <v>550</v>
      </c>
      <c r="F66" s="41">
        <f t="shared" si="8"/>
        <v>90.02400000000003</v>
      </c>
      <c r="G66" s="17">
        <f t="shared" si="9"/>
        <v>459.976</v>
      </c>
      <c r="H66" s="42">
        <v>31.695</v>
      </c>
      <c r="I66" s="42">
        <v>118.305</v>
      </c>
      <c r="J66" s="42"/>
      <c r="K66" s="42"/>
      <c r="L66" s="68">
        <f t="shared" si="10"/>
        <v>118.305</v>
      </c>
      <c r="M66" s="68">
        <f t="shared" si="15"/>
        <v>-341.671</v>
      </c>
      <c r="N66" s="77">
        <f t="shared" si="16"/>
        <v>-0.7428017983546967</v>
      </c>
      <c r="O66" s="82"/>
      <c r="P66" s="79"/>
      <c r="Q66" s="79"/>
      <c r="R66" s="79"/>
      <c r="S66" s="77"/>
      <c r="T66" s="79"/>
      <c r="U66" s="79"/>
    </row>
    <row r="67" spans="1:21" s="3" customFormat="1" ht="21" customHeight="1">
      <c r="A67" s="33" t="s">
        <v>290</v>
      </c>
      <c r="B67" s="43" t="s">
        <v>291</v>
      </c>
      <c r="C67" s="44" t="s">
        <v>213</v>
      </c>
      <c r="D67" s="44" t="s">
        <v>216</v>
      </c>
      <c r="E67" s="44">
        <v>1100</v>
      </c>
      <c r="F67" s="41">
        <f t="shared" si="8"/>
        <v>180.04800000000006</v>
      </c>
      <c r="G67" s="17">
        <f t="shared" si="9"/>
        <v>919.952</v>
      </c>
      <c r="H67" s="42">
        <v>116.215</v>
      </c>
      <c r="I67" s="42">
        <v>433.785</v>
      </c>
      <c r="J67" s="42"/>
      <c r="K67" s="42"/>
      <c r="L67" s="68">
        <f t="shared" si="10"/>
        <v>433.785</v>
      </c>
      <c r="M67" s="68">
        <f t="shared" si="15"/>
        <v>-486.167</v>
      </c>
      <c r="N67" s="77">
        <f t="shared" si="16"/>
        <v>-0.5284699636502774</v>
      </c>
      <c r="O67" s="82"/>
      <c r="P67" s="79"/>
      <c r="Q67" s="79"/>
      <c r="R67" s="79"/>
      <c r="S67" s="77"/>
      <c r="T67" s="79"/>
      <c r="U67" s="79"/>
    </row>
    <row r="68" spans="1:21" s="3" customFormat="1" ht="21" customHeight="1">
      <c r="A68" s="33" t="s">
        <v>292</v>
      </c>
      <c r="B68" s="43" t="s">
        <v>293</v>
      </c>
      <c r="C68" s="44" t="s">
        <v>194</v>
      </c>
      <c r="D68" s="44" t="s">
        <v>195</v>
      </c>
      <c r="E68" s="44">
        <v>200</v>
      </c>
      <c r="F68" s="41">
        <f t="shared" si="8"/>
        <v>32.73600000000001</v>
      </c>
      <c r="G68" s="17">
        <f t="shared" si="9"/>
        <v>167.26399999999998</v>
      </c>
      <c r="H68" s="42">
        <v>48.599</v>
      </c>
      <c r="I68" s="42">
        <v>181.40099999999998</v>
      </c>
      <c r="J68" s="42"/>
      <c r="K68" s="42"/>
      <c r="L68" s="68">
        <f t="shared" si="10"/>
        <v>181.40099999999998</v>
      </c>
      <c r="M68" s="68">
        <f t="shared" si="15"/>
        <v>14.137</v>
      </c>
      <c r="N68" s="77">
        <f t="shared" si="16"/>
        <v>0.08451908360436197</v>
      </c>
      <c r="O68" s="105"/>
      <c r="P68" s="79"/>
      <c r="Q68" s="79"/>
      <c r="R68" s="79"/>
      <c r="S68" s="77"/>
      <c r="T68" s="79"/>
      <c r="U68" s="79"/>
    </row>
    <row r="69" spans="1:21" s="3" customFormat="1" ht="21" customHeight="1">
      <c r="A69" s="33" t="s">
        <v>294</v>
      </c>
      <c r="B69" s="43" t="s">
        <v>295</v>
      </c>
      <c r="C69" s="44" t="s">
        <v>213</v>
      </c>
      <c r="D69" s="44" t="s">
        <v>296</v>
      </c>
      <c r="E69" s="44">
        <v>4400</v>
      </c>
      <c r="F69" s="41">
        <f t="shared" si="8"/>
        <v>720.1920000000002</v>
      </c>
      <c r="G69" s="17">
        <f t="shared" si="9"/>
        <v>3679.808</v>
      </c>
      <c r="H69" s="42">
        <v>169.04</v>
      </c>
      <c r="I69" s="42">
        <v>630.96</v>
      </c>
      <c r="J69" s="42"/>
      <c r="K69" s="42"/>
      <c r="L69" s="68">
        <f t="shared" si="10"/>
        <v>630.96</v>
      </c>
      <c r="M69" s="68">
        <f t="shared" si="15"/>
        <v>-3048.848</v>
      </c>
      <c r="N69" s="77">
        <f t="shared" si="16"/>
        <v>-0.8285345322364644</v>
      </c>
      <c r="O69" s="82"/>
      <c r="P69" s="79"/>
      <c r="Q69" s="79"/>
      <c r="R69" s="79"/>
      <c r="S69" s="77"/>
      <c r="T69" s="79"/>
      <c r="U69" s="79"/>
    </row>
    <row r="70" spans="1:21" s="3" customFormat="1" ht="21" customHeight="1">
      <c r="A70" s="33" t="s">
        <v>297</v>
      </c>
      <c r="B70" s="43" t="s">
        <v>291</v>
      </c>
      <c r="C70" s="44" t="s">
        <v>298</v>
      </c>
      <c r="D70" s="44" t="s">
        <v>200</v>
      </c>
      <c r="E70" s="44">
        <v>1000</v>
      </c>
      <c r="F70" s="41">
        <f t="shared" si="8"/>
        <v>163.68000000000004</v>
      </c>
      <c r="G70" s="17">
        <f t="shared" si="9"/>
        <v>836.3199999999999</v>
      </c>
      <c r="H70" s="42">
        <v>0</v>
      </c>
      <c r="I70" s="42">
        <v>0</v>
      </c>
      <c r="J70" s="42"/>
      <c r="K70" s="42"/>
      <c r="L70" s="68">
        <f t="shared" si="10"/>
        <v>0</v>
      </c>
      <c r="M70" s="68">
        <f t="shared" si="15"/>
        <v>-836.3199999999999</v>
      </c>
      <c r="N70" s="77">
        <f t="shared" si="16"/>
        <v>-1</v>
      </c>
      <c r="O70" s="82"/>
      <c r="P70" s="79"/>
      <c r="Q70" s="79"/>
      <c r="R70" s="79"/>
      <c r="S70" s="77"/>
      <c r="T70" s="79"/>
      <c r="U70" s="79"/>
    </row>
    <row r="71" spans="1:21" s="3" customFormat="1" ht="21" customHeight="1">
      <c r="A71" s="33" t="s">
        <v>299</v>
      </c>
      <c r="B71" s="38" t="s">
        <v>300</v>
      </c>
      <c r="C71" s="33"/>
      <c r="E71" s="49">
        <f>SUM(E72:E73)</f>
        <v>3000</v>
      </c>
      <c r="F71" s="41">
        <f t="shared" si="8"/>
        <v>491.04000000000013</v>
      </c>
      <c r="G71" s="17">
        <f t="shared" si="9"/>
        <v>2508.96</v>
      </c>
      <c r="H71" s="49">
        <v>0</v>
      </c>
      <c r="I71" s="49">
        <f>SUM(I72:I73)</f>
        <v>0</v>
      </c>
      <c r="J71" s="42"/>
      <c r="K71" s="42"/>
      <c r="L71" s="68">
        <f t="shared" si="10"/>
        <v>0</v>
      </c>
      <c r="M71" s="68">
        <f t="shared" si="15"/>
        <v>-2508.96</v>
      </c>
      <c r="N71" s="77">
        <f t="shared" si="16"/>
        <v>-1</v>
      </c>
      <c r="O71" s="81" t="s">
        <v>301</v>
      </c>
      <c r="P71" s="79"/>
      <c r="Q71" s="79"/>
      <c r="R71" s="79"/>
      <c r="S71" s="77"/>
      <c r="T71" s="79"/>
      <c r="U71" s="79"/>
    </row>
    <row r="72" spans="1:21" s="3" customFormat="1" ht="21" customHeight="1">
      <c r="A72" s="33" t="s">
        <v>302</v>
      </c>
      <c r="B72" s="43" t="s">
        <v>303</v>
      </c>
      <c r="C72" s="44" t="s">
        <v>298</v>
      </c>
      <c r="D72" s="44" t="s">
        <v>296</v>
      </c>
      <c r="E72" s="44">
        <v>2000</v>
      </c>
      <c r="F72" s="41">
        <f t="shared" si="8"/>
        <v>327.36000000000007</v>
      </c>
      <c r="G72" s="17">
        <f t="shared" si="9"/>
        <v>1672.6399999999999</v>
      </c>
      <c r="H72" s="42">
        <v>0</v>
      </c>
      <c r="I72" s="42">
        <v>0</v>
      </c>
      <c r="J72" s="42"/>
      <c r="K72" s="42"/>
      <c r="L72" s="68">
        <f t="shared" si="10"/>
        <v>0</v>
      </c>
      <c r="M72" s="68">
        <f t="shared" si="15"/>
        <v>-1672.6399999999999</v>
      </c>
      <c r="N72" s="77">
        <f t="shared" si="16"/>
        <v>-1</v>
      </c>
      <c r="O72" s="78"/>
      <c r="P72" s="79"/>
      <c r="Q72" s="79"/>
      <c r="R72" s="79"/>
      <c r="S72" s="77"/>
      <c r="T72" s="79"/>
      <c r="U72" s="79"/>
    </row>
    <row r="73" spans="1:21" s="3" customFormat="1" ht="21" customHeight="1">
      <c r="A73" s="33" t="s">
        <v>304</v>
      </c>
      <c r="B73" s="43" t="s">
        <v>291</v>
      </c>
      <c r="C73" s="44" t="s">
        <v>298</v>
      </c>
      <c r="D73" s="44" t="s">
        <v>200</v>
      </c>
      <c r="E73" s="44">
        <v>1000</v>
      </c>
      <c r="F73" s="41">
        <f t="shared" si="8"/>
        <v>163.68000000000004</v>
      </c>
      <c r="G73" s="17">
        <f t="shared" si="9"/>
        <v>836.3199999999999</v>
      </c>
      <c r="H73" s="42">
        <v>0</v>
      </c>
      <c r="I73" s="42">
        <v>0</v>
      </c>
      <c r="J73" s="42"/>
      <c r="K73" s="42"/>
      <c r="L73" s="68">
        <f t="shared" si="10"/>
        <v>0</v>
      </c>
      <c r="M73" s="68">
        <f t="shared" si="15"/>
        <v>-836.3199999999999</v>
      </c>
      <c r="N73" s="77">
        <f t="shared" si="16"/>
        <v>-1</v>
      </c>
      <c r="O73" s="81"/>
      <c r="P73" s="79"/>
      <c r="Q73" s="79">
        <f aca="true" t="shared" si="20" ref="Q73:Q79">P73-L73-H73</f>
        <v>0</v>
      </c>
      <c r="R73" s="79">
        <f aca="true" t="shared" si="21" ref="R73:R80">P73-E73</f>
        <v>-1000</v>
      </c>
      <c r="S73" s="77">
        <f aca="true" t="shared" si="22" ref="S73:S80">IF(G73=0,0,R73/G73)</f>
        <v>-1.1957145590204707</v>
      </c>
      <c r="T73" s="79">
        <f aca="true" t="shared" si="23" ref="T73:T79">IF((P73-H73)&gt;G73,G73,P73-H73)</f>
        <v>0</v>
      </c>
      <c r="U73" s="79"/>
    </row>
    <row r="74" spans="1:21" s="3" customFormat="1" ht="21" customHeight="1">
      <c r="A74" s="33" t="s">
        <v>36</v>
      </c>
      <c r="B74" s="34" t="s">
        <v>305</v>
      </c>
      <c r="C74" s="33"/>
      <c r="D74" s="35"/>
      <c r="E74" s="87">
        <f aca="true" t="shared" si="24" ref="E74:I74">SUM(E75:E79)</f>
        <v>24600</v>
      </c>
      <c r="F74" s="88">
        <f t="shared" si="24"/>
        <v>13400</v>
      </c>
      <c r="G74" s="88">
        <f t="shared" si="24"/>
        <v>11200</v>
      </c>
      <c r="H74" s="88">
        <f t="shared" si="24"/>
        <v>1793.93</v>
      </c>
      <c r="I74" s="87">
        <f t="shared" si="24"/>
        <v>6696.070000000001</v>
      </c>
      <c r="J74" s="54"/>
      <c r="K74" s="42"/>
      <c r="L74" s="68">
        <f t="shared" si="10"/>
        <v>6696.070000000001</v>
      </c>
      <c r="M74" s="68">
        <f t="shared" si="15"/>
        <v>-4503.929999999999</v>
      </c>
      <c r="N74" s="77">
        <f t="shared" si="16"/>
        <v>-0.4021366071428571</v>
      </c>
      <c r="O74" s="82"/>
      <c r="P74" s="79"/>
      <c r="Q74" s="79">
        <f t="shared" si="20"/>
        <v>-8490</v>
      </c>
      <c r="R74" s="79">
        <f t="shared" si="21"/>
        <v>-24600</v>
      </c>
      <c r="S74" s="77">
        <f t="shared" si="22"/>
        <v>-2.1964285714285716</v>
      </c>
      <c r="T74" s="79">
        <f t="shared" si="23"/>
        <v>-1793.93</v>
      </c>
      <c r="U74" s="79"/>
    </row>
    <row r="75" spans="1:21" s="3" customFormat="1" ht="21" customHeight="1">
      <c r="A75" s="33" t="s">
        <v>306</v>
      </c>
      <c r="B75" s="43" t="s">
        <v>307</v>
      </c>
      <c r="C75" s="44" t="s">
        <v>248</v>
      </c>
      <c r="D75" s="44" t="s">
        <v>308</v>
      </c>
      <c r="E75" s="44">
        <v>13200</v>
      </c>
      <c r="F75" s="41">
        <v>6600</v>
      </c>
      <c r="G75" s="17">
        <v>6600</v>
      </c>
      <c r="H75" s="42">
        <v>1267.8</v>
      </c>
      <c r="I75" s="42">
        <v>4732.2</v>
      </c>
      <c r="J75" s="42"/>
      <c r="K75" s="42"/>
      <c r="L75" s="68">
        <f t="shared" si="10"/>
        <v>4732.2</v>
      </c>
      <c r="M75" s="68">
        <f t="shared" si="15"/>
        <v>-1867.8000000000002</v>
      </c>
      <c r="N75" s="77">
        <f t="shared" si="16"/>
        <v>-0.28300000000000003</v>
      </c>
      <c r="O75" s="82"/>
      <c r="P75" s="79"/>
      <c r="Q75" s="79">
        <f t="shared" si="20"/>
        <v>-6000</v>
      </c>
      <c r="R75" s="79">
        <f t="shared" si="21"/>
        <v>-13200</v>
      </c>
      <c r="S75" s="77">
        <f t="shared" si="22"/>
        <v>-2</v>
      </c>
      <c r="T75" s="79">
        <f t="shared" si="23"/>
        <v>-1267.8</v>
      </c>
      <c r="U75" s="79"/>
    </row>
    <row r="76" spans="1:21" s="3" customFormat="1" ht="21" customHeight="1">
      <c r="A76" s="33" t="s">
        <v>309</v>
      </c>
      <c r="B76" s="43" t="s">
        <v>310</v>
      </c>
      <c r="C76" s="44" t="s">
        <v>248</v>
      </c>
      <c r="D76" s="44" t="s">
        <v>246</v>
      </c>
      <c r="E76" s="44">
        <v>3300</v>
      </c>
      <c r="F76" s="41">
        <v>1100</v>
      </c>
      <c r="G76" s="17">
        <v>2200</v>
      </c>
      <c r="H76" s="42">
        <v>105.65</v>
      </c>
      <c r="I76" s="42">
        <v>394.35</v>
      </c>
      <c r="J76" s="42"/>
      <c r="K76" s="42"/>
      <c r="L76" s="68">
        <f t="shared" si="10"/>
        <v>394.35</v>
      </c>
      <c r="M76" s="68">
        <f t="shared" si="15"/>
        <v>-1805.65</v>
      </c>
      <c r="N76" s="77">
        <f t="shared" si="16"/>
        <v>-0.8207500000000001</v>
      </c>
      <c r="O76" s="82"/>
      <c r="P76" s="79"/>
      <c r="Q76" s="79">
        <f t="shared" si="20"/>
        <v>-500</v>
      </c>
      <c r="R76" s="79">
        <f t="shared" si="21"/>
        <v>-3300</v>
      </c>
      <c r="S76" s="77">
        <f t="shared" si="22"/>
        <v>-1.5</v>
      </c>
      <c r="T76" s="79">
        <f t="shared" si="23"/>
        <v>-105.65</v>
      </c>
      <c r="U76" s="79"/>
    </row>
    <row r="77" spans="1:21" s="3" customFormat="1" ht="21" customHeight="1">
      <c r="A77" s="33" t="s">
        <v>311</v>
      </c>
      <c r="B77" s="43" t="s">
        <v>312</v>
      </c>
      <c r="C77" s="44" t="s">
        <v>313</v>
      </c>
      <c r="D77" s="44" t="s">
        <v>314</v>
      </c>
      <c r="E77" s="44">
        <v>4000</v>
      </c>
      <c r="F77" s="41">
        <v>4000</v>
      </c>
      <c r="G77" s="17">
        <v>0</v>
      </c>
      <c r="H77" s="42">
        <v>0</v>
      </c>
      <c r="I77" s="42">
        <v>0</v>
      </c>
      <c r="J77" s="42"/>
      <c r="K77" s="42"/>
      <c r="L77" s="68">
        <f t="shared" si="10"/>
        <v>0</v>
      </c>
      <c r="M77" s="68">
        <f t="shared" si="15"/>
        <v>0</v>
      </c>
      <c r="N77" s="77">
        <f t="shared" si="16"/>
        <v>0</v>
      </c>
      <c r="O77" s="81" t="s">
        <v>315</v>
      </c>
      <c r="P77" s="79"/>
      <c r="Q77" s="79">
        <f t="shared" si="20"/>
        <v>0</v>
      </c>
      <c r="R77" s="79">
        <f t="shared" si="21"/>
        <v>-4000</v>
      </c>
      <c r="S77" s="77">
        <f t="shared" si="22"/>
        <v>0</v>
      </c>
      <c r="T77" s="79">
        <f t="shared" si="23"/>
        <v>0</v>
      </c>
      <c r="U77" s="79"/>
    </row>
    <row r="78" spans="1:21" s="3" customFormat="1" ht="21" customHeight="1">
      <c r="A78" s="33" t="s">
        <v>316</v>
      </c>
      <c r="B78" s="43" t="s">
        <v>317</v>
      </c>
      <c r="C78" s="44"/>
      <c r="D78" s="44" t="s">
        <v>318</v>
      </c>
      <c r="E78" s="44">
        <v>3000</v>
      </c>
      <c r="F78" s="41">
        <v>1700</v>
      </c>
      <c r="G78" s="17">
        <v>1300</v>
      </c>
      <c r="H78" s="42">
        <v>316.95</v>
      </c>
      <c r="I78" s="42">
        <v>1183.05</v>
      </c>
      <c r="J78" s="42"/>
      <c r="K78" s="42"/>
      <c r="L78" s="68">
        <f>SUM(I78:K78)</f>
        <v>1183.05</v>
      </c>
      <c r="M78" s="68">
        <f t="shared" si="15"/>
        <v>-116.95000000000005</v>
      </c>
      <c r="N78" s="77">
        <f t="shared" si="16"/>
        <v>-0.0899615384615385</v>
      </c>
      <c r="O78" s="82"/>
      <c r="P78" s="79"/>
      <c r="Q78" s="79">
        <f t="shared" si="20"/>
        <v>-1500</v>
      </c>
      <c r="R78" s="79">
        <f t="shared" si="21"/>
        <v>-3000</v>
      </c>
      <c r="S78" s="77">
        <f t="shared" si="22"/>
        <v>-2.3076923076923075</v>
      </c>
      <c r="T78" s="79">
        <f t="shared" si="23"/>
        <v>-316.95</v>
      </c>
      <c r="U78" s="79"/>
    </row>
    <row r="79" spans="1:21" s="3" customFormat="1" ht="19.5" customHeight="1">
      <c r="A79" s="33" t="s">
        <v>319</v>
      </c>
      <c r="B79" s="43" t="s">
        <v>177</v>
      </c>
      <c r="C79" s="44" t="s">
        <v>248</v>
      </c>
      <c r="D79" s="44" t="s">
        <v>249</v>
      </c>
      <c r="E79" s="44">
        <v>1100</v>
      </c>
      <c r="F79" s="41">
        <v>0</v>
      </c>
      <c r="G79" s="17">
        <v>1100</v>
      </c>
      <c r="H79" s="42">
        <v>103.53</v>
      </c>
      <c r="I79" s="42">
        <v>386.47</v>
      </c>
      <c r="J79" s="42"/>
      <c r="K79" s="42"/>
      <c r="L79" s="68">
        <f>SUM(I79:K79)</f>
        <v>386.47</v>
      </c>
      <c r="M79" s="68">
        <f t="shared" si="15"/>
        <v>-713.53</v>
      </c>
      <c r="N79" s="77">
        <f t="shared" si="16"/>
        <v>-0.6486636363636363</v>
      </c>
      <c r="O79" s="82"/>
      <c r="P79" s="79"/>
      <c r="Q79" s="79">
        <f t="shared" si="20"/>
        <v>-490</v>
      </c>
      <c r="R79" s="79">
        <f t="shared" si="21"/>
        <v>-1100</v>
      </c>
      <c r="S79" s="77">
        <f t="shared" si="22"/>
        <v>-1</v>
      </c>
      <c r="T79" s="79">
        <f t="shared" si="23"/>
        <v>-103.53</v>
      </c>
      <c r="U79" s="79"/>
    </row>
    <row r="80" spans="1:21" s="3" customFormat="1" ht="21" customHeight="1">
      <c r="A80" s="89" t="s">
        <v>43</v>
      </c>
      <c r="B80" s="89"/>
      <c r="C80" s="89"/>
      <c r="D80" s="89"/>
      <c r="E80" s="90">
        <f>SUM(E7+E26+E60+E74)</f>
        <v>178608</v>
      </c>
      <c r="F80" s="91">
        <f aca="true" t="shared" si="25" ref="F80:L80">SUM(F7+F26+F60+F74)</f>
        <v>38608.029440000006</v>
      </c>
      <c r="G80" s="91">
        <f t="shared" si="25"/>
        <v>139999.97056</v>
      </c>
      <c r="H80" s="90">
        <f t="shared" si="25"/>
        <v>11657.74345</v>
      </c>
      <c r="I80" s="90">
        <f t="shared" si="25"/>
        <v>40915.758499999996</v>
      </c>
      <c r="J80" s="90">
        <f t="shared" si="25"/>
        <v>0</v>
      </c>
      <c r="K80" s="90">
        <f t="shared" si="25"/>
        <v>0</v>
      </c>
      <c r="L80" s="90">
        <f t="shared" si="25"/>
        <v>40915.758499999996</v>
      </c>
      <c r="M80" s="68">
        <f t="shared" si="15"/>
        <v>-99084.21205999999</v>
      </c>
      <c r="N80" s="77">
        <f t="shared" si="16"/>
        <v>-0.7077445206857049</v>
      </c>
      <c r="O80" s="106"/>
      <c r="P80" s="79">
        <f aca="true" t="shared" si="26" ref="P80:T80">SUM(P7:P79)</f>
        <v>0</v>
      </c>
      <c r="Q80" s="79">
        <f t="shared" si="26"/>
        <v>-92704.49925</v>
      </c>
      <c r="R80" s="79">
        <f t="shared" si="21"/>
        <v>-178608</v>
      </c>
      <c r="S80" s="77">
        <f t="shared" si="22"/>
        <v>-1.2757716968479913</v>
      </c>
      <c r="T80" s="79">
        <f t="shared" si="26"/>
        <v>-19397.866749999997</v>
      </c>
      <c r="U80" s="79"/>
    </row>
    <row r="81" spans="1:21" s="3" customFormat="1" ht="21" customHeight="1">
      <c r="A81" s="92" t="s">
        <v>44</v>
      </c>
      <c r="B81" s="89"/>
      <c r="C81" s="89"/>
      <c r="D81" s="89"/>
      <c r="E81" s="93"/>
      <c r="F81" s="94"/>
      <c r="G81" s="95"/>
      <c r="H81" s="96"/>
      <c r="I81" s="68">
        <f aca="true" t="shared" si="27" ref="I81:L81">I5-I80</f>
        <v>1084.2415000000037</v>
      </c>
      <c r="J81" s="68">
        <f t="shared" si="27"/>
        <v>0</v>
      </c>
      <c r="K81" s="68">
        <f t="shared" si="27"/>
        <v>0</v>
      </c>
      <c r="L81" s="68">
        <f t="shared" si="27"/>
        <v>1084.2415000000037</v>
      </c>
      <c r="M81" s="96"/>
      <c r="N81" s="77">
        <f t="shared" si="16"/>
        <v>0</v>
      </c>
      <c r="O81" s="107"/>
      <c r="P81" s="108" t="s">
        <v>320</v>
      </c>
      <c r="Q81" s="112"/>
      <c r="R81" s="112"/>
      <c r="S81" s="113"/>
      <c r="T81" s="114">
        <f>T80-L5</f>
        <v>-61397.86675</v>
      </c>
      <c r="U81" s="79"/>
    </row>
    <row r="82" spans="1:21" s="3" customFormat="1" ht="36" customHeight="1">
      <c r="A82" s="97"/>
      <c r="B82" s="98" t="s">
        <v>321</v>
      </c>
      <c r="C82" s="99"/>
      <c r="D82" s="98"/>
      <c r="E82" s="100"/>
      <c r="F82" s="101"/>
      <c r="G82" s="102"/>
      <c r="H82" s="103"/>
      <c r="I82" s="109" t="s">
        <v>322</v>
      </c>
      <c r="J82" s="103"/>
      <c r="K82" s="109"/>
      <c r="L82" s="103"/>
      <c r="M82" s="103"/>
      <c r="N82" s="110" t="s">
        <v>323</v>
      </c>
      <c r="O82" s="110"/>
      <c r="P82" s="110"/>
      <c r="Q82" s="110"/>
      <c r="R82" s="110"/>
      <c r="S82" s="110"/>
      <c r="T82" s="110"/>
      <c r="U82" s="104"/>
    </row>
    <row r="83" spans="1:21" s="3" customFormat="1" ht="18" customHeight="1">
      <c r="A83" s="97"/>
      <c r="B83" s="104"/>
      <c r="C83" s="97"/>
      <c r="D83" s="104"/>
      <c r="E83" s="100"/>
      <c r="F83" s="101"/>
      <c r="G83" s="102"/>
      <c r="H83" s="103"/>
      <c r="I83" s="103">
        <f>H80+I80</f>
        <v>52573.50195</v>
      </c>
      <c r="J83" s="103"/>
      <c r="K83" s="103"/>
      <c r="L83" s="103"/>
      <c r="M83" s="103"/>
      <c r="N83" s="111"/>
      <c r="O83" s="111"/>
      <c r="P83" s="111"/>
      <c r="Q83" s="111"/>
      <c r="R83" s="111"/>
      <c r="S83" s="111"/>
      <c r="T83" s="111"/>
      <c r="U83" s="104"/>
    </row>
    <row r="84" spans="2:12" ht="15">
      <c r="B84" s="104"/>
      <c r="C84" s="97"/>
      <c r="D84" s="104"/>
      <c r="E84" s="100"/>
      <c r="F84" s="101"/>
      <c r="G84" s="102"/>
      <c r="H84" s="103"/>
      <c r="I84" s="103"/>
      <c r="J84" s="103"/>
      <c r="K84" s="103"/>
      <c r="L84" s="103"/>
    </row>
  </sheetData>
  <sheetProtection/>
  <mergeCells count="26">
    <mergeCell ref="A1:O1"/>
    <mergeCell ref="A2:D2"/>
    <mergeCell ref="E3:G3"/>
    <mergeCell ref="I3:L3"/>
    <mergeCell ref="P3:U3"/>
    <mergeCell ref="A80:D80"/>
    <mergeCell ref="A81:D81"/>
    <mergeCell ref="P81:S81"/>
    <mergeCell ref="A3:A5"/>
    <mergeCell ref="B3:B5"/>
    <mergeCell ref="C3:C5"/>
    <mergeCell ref="D3:D5"/>
    <mergeCell ref="E4:E5"/>
    <mergeCell ref="F4:F5"/>
    <mergeCell ref="G4:G5"/>
    <mergeCell ref="H3:H5"/>
    <mergeCell ref="M3:M5"/>
    <mergeCell ref="N3:N5"/>
    <mergeCell ref="O3:O5"/>
    <mergeCell ref="O52:O53"/>
    <mergeCell ref="P4:P5"/>
    <mergeCell ref="Q4:Q5"/>
    <mergeCell ref="R4:R5"/>
    <mergeCell ref="S4:S5"/>
    <mergeCell ref="T4:T5"/>
    <mergeCell ref="U4:U5"/>
  </mergeCells>
  <conditionalFormatting sqref="N7:N81">
    <cfRule type="cellIs" priority="1" dxfId="2" operator="lessThanOrEqual" stopIfTrue="1">
      <formula>-0.1</formula>
    </cfRule>
    <cfRule type="cellIs" priority="2" dxfId="2" operator="greaterThanOrEqual" stopIfTrue="1">
      <formula>0.1</formula>
    </cfRule>
  </conditionalFormatting>
  <dataValidations count="4">
    <dataValidation allowBlank="1" showInputMessage="1" showErrorMessage="1" promptTitle="提示：" prompt="请对应预算表按顺序填写完整" sqref="I7:J7 I8 G17:I17 G35:J35 G45:J45 H60:I60 G61:I61 H71:I71 F74:J74 B79:F79 B28:B34 C28:C38 C46:C78 D28:D70 D72:D78 E35:E45 E59:E78 F7:F73 F75:F78 J28:J34 J60:J61 G26:I27 B7:E27 G7:H8"/>
    <dataValidation allowBlank="1" showInputMessage="1" showErrorMessage="1" promptTitle="提示：" prompt="请对应预算表中的项目填写该项实际发生额" sqref="J59 G46:G60 G62:G73 J22:J25 J37:J44 J55:J56 J62:J73 K7:K79 G36:I44 G9:I16 G28:I34 G18:I25 G75:J79 H72:I73 H62:I70 H46:I59"/>
    <dataValidation allowBlank="1" showInputMessage="1" showErrorMessage="1" promptTitle="提示：" prompt="请按次填写已收到的基金会拨款的金额" sqref="I5:K6"/>
    <dataValidation allowBlank="1" showInputMessage="1" showErrorMessage="1" promptTitle="提示：" prompt="请按预算中的序号填写" sqref="A7:A79"/>
  </dataValidations>
  <printOptions/>
  <pageMargins left="0.17" right="0.16" top="0.42" bottom="0.36" header="0.38" footer="0.5"/>
  <pageSetup horizontalDpi="600" verticalDpi="600" orientation="portrait" paperSize="9" scale="98"/>
  <rowBreaks count="2" manualBreakCount="2">
    <brk id="25" max="255" man="1"/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壹基金雅安壹乐园项目</dc:title>
  <dc:subject>财务报告、资金使用明细</dc:subject>
  <dc:creator>中国心刘队</dc:creator>
  <cp:keywords/>
  <dc:description/>
  <cp:lastModifiedBy>微软用户</cp:lastModifiedBy>
  <cp:lastPrinted>2012-11-25T06:24:32Z</cp:lastPrinted>
  <dcterms:created xsi:type="dcterms:W3CDTF">1996-12-16T01:32:42Z</dcterms:created>
  <dcterms:modified xsi:type="dcterms:W3CDTF">2016-08-25T02:35:50Z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